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Tanszéki\Oktatok\Oraadoi jelentesek\2024-2025\"/>
    </mc:Choice>
  </mc:AlternateContent>
  <xr:revisionPtr revIDLastSave="0" documentId="13_ncr:1_{4C7AEAFE-B5D7-42B9-AF66-B0ABA143B6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ember órabéres lejelentés" sheetId="8" r:id="rId1"/>
    <sheet name="kimutatás" sheetId="1" r:id="rId2"/>
    <sheet name="situaţie" sheetId="7" state="hidden" r:id="rId3"/>
  </sheets>
  <definedNames>
    <definedName name="_xlnm._FilterDatabase" localSheetId="1" hidden="1">kimutatás!$B$8:$O$8</definedName>
    <definedName name="bérezés">'december órabéres lejelentés'!$B$66:$G$74</definedName>
    <definedName name="normák">'december órabéres lejelentés'!$B$42:$C$47</definedName>
    <definedName name="_xlnm.Print_Area" localSheetId="0">'december órabéres lejelentés'!$B$1:$S$39</definedName>
    <definedName name="_xlnm.Print_Area" localSheetId="1">kimutatás!$A$1:$O$20</definedName>
    <definedName name="_xlnm.Print_Area" localSheetId="2">situaţie!$A$1:$L$33</definedName>
    <definedName name="státus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7" l="1"/>
  <c r="J40" i="1"/>
  <c r="C40" i="1"/>
  <c r="J39" i="1"/>
  <c r="C39" i="1"/>
  <c r="C4" i="1"/>
  <c r="A6" i="1" s="1"/>
  <c r="C3" i="1"/>
  <c r="F2" i="1"/>
  <c r="C2" i="1"/>
  <c r="C1" i="1"/>
  <c r="C46" i="8"/>
  <c r="C45" i="8"/>
  <c r="C44" i="8"/>
  <c r="C43" i="8"/>
  <c r="C42" i="8"/>
  <c r="AD38" i="8"/>
  <c r="AC38" i="8"/>
  <c r="AB38" i="8"/>
  <c r="AA38" i="8"/>
  <c r="Z38" i="8"/>
  <c r="Y38" i="8"/>
  <c r="X38" i="8"/>
  <c r="W38" i="8"/>
  <c r="V38" i="8"/>
  <c r="U38" i="8"/>
  <c r="T38" i="8"/>
  <c r="R38" i="8"/>
  <c r="Q38" i="8"/>
  <c r="F38" i="8"/>
  <c r="AD37" i="8"/>
  <c r="AC37" i="8"/>
  <c r="AB37" i="8"/>
  <c r="AA37" i="8"/>
  <c r="Z37" i="8"/>
  <c r="Y37" i="8"/>
  <c r="X37" i="8"/>
  <c r="W37" i="8"/>
  <c r="V37" i="8"/>
  <c r="U37" i="8"/>
  <c r="T37" i="8"/>
  <c r="R37" i="8"/>
  <c r="Q37" i="8"/>
  <c r="F37" i="8"/>
  <c r="AD36" i="8"/>
  <c r="AC36" i="8"/>
  <c r="AB36" i="8"/>
  <c r="AA36" i="8"/>
  <c r="Z36" i="8"/>
  <c r="Y36" i="8"/>
  <c r="X36" i="8"/>
  <c r="W36" i="8"/>
  <c r="V36" i="8"/>
  <c r="U36" i="8"/>
  <c r="T36" i="8"/>
  <c r="R36" i="8"/>
  <c r="Q36" i="8"/>
  <c r="F36" i="8"/>
  <c r="AD35" i="8"/>
  <c r="AC35" i="8"/>
  <c r="AB35" i="8"/>
  <c r="AA35" i="8"/>
  <c r="Z35" i="8"/>
  <c r="Y35" i="8"/>
  <c r="X35" i="8"/>
  <c r="W35" i="8"/>
  <c r="V35" i="8"/>
  <c r="U35" i="8"/>
  <c r="T35" i="8"/>
  <c r="R35" i="8"/>
  <c r="Q35" i="8"/>
  <c r="F35" i="8"/>
  <c r="AD34" i="8"/>
  <c r="AC34" i="8"/>
  <c r="AB34" i="8"/>
  <c r="AA34" i="8"/>
  <c r="Z34" i="8"/>
  <c r="Y34" i="8"/>
  <c r="X34" i="8"/>
  <c r="W34" i="8"/>
  <c r="V34" i="8"/>
  <c r="U34" i="8"/>
  <c r="T34" i="8"/>
  <c r="R34" i="8"/>
  <c r="Q34" i="8"/>
  <c r="F34" i="8"/>
  <c r="AD33" i="8"/>
  <c r="AC33" i="8"/>
  <c r="AB33" i="8"/>
  <c r="AA33" i="8"/>
  <c r="Z33" i="8"/>
  <c r="Y33" i="8"/>
  <c r="X33" i="8"/>
  <c r="W33" i="8"/>
  <c r="V33" i="8"/>
  <c r="U33" i="8"/>
  <c r="T33" i="8"/>
  <c r="R33" i="8"/>
  <c r="Q33" i="8"/>
  <c r="F33" i="8"/>
  <c r="AD32" i="8"/>
  <c r="AC32" i="8"/>
  <c r="AB32" i="8"/>
  <c r="AA32" i="8"/>
  <c r="Z32" i="8"/>
  <c r="Y32" i="8"/>
  <c r="X32" i="8"/>
  <c r="W32" i="8"/>
  <c r="V32" i="8"/>
  <c r="U32" i="8"/>
  <c r="T32" i="8"/>
  <c r="R32" i="8"/>
  <c r="Q32" i="8"/>
  <c r="F32" i="8"/>
  <c r="AD31" i="8"/>
  <c r="AC31" i="8"/>
  <c r="AB31" i="8"/>
  <c r="AA31" i="8"/>
  <c r="Z31" i="8"/>
  <c r="Y31" i="8"/>
  <c r="X31" i="8"/>
  <c r="W31" i="8"/>
  <c r="V31" i="8"/>
  <c r="U31" i="8"/>
  <c r="T31" i="8"/>
  <c r="R31" i="8"/>
  <c r="Q31" i="8"/>
  <c r="F31" i="8"/>
  <c r="AD30" i="8"/>
  <c r="AC30" i="8"/>
  <c r="AB30" i="8"/>
  <c r="AA30" i="8"/>
  <c r="Z30" i="8"/>
  <c r="Y30" i="8"/>
  <c r="X30" i="8"/>
  <c r="W30" i="8"/>
  <c r="V30" i="8"/>
  <c r="U30" i="8"/>
  <c r="T30" i="8"/>
  <c r="R30" i="8"/>
  <c r="Q30" i="8"/>
  <c r="F30" i="8"/>
  <c r="AD29" i="8"/>
  <c r="AC29" i="8"/>
  <c r="AB29" i="8"/>
  <c r="AA29" i="8"/>
  <c r="Z29" i="8"/>
  <c r="Y29" i="8"/>
  <c r="X29" i="8"/>
  <c r="W29" i="8"/>
  <c r="V29" i="8"/>
  <c r="U29" i="8"/>
  <c r="T29" i="8"/>
  <c r="R29" i="8"/>
  <c r="Q29" i="8"/>
  <c r="F29" i="8"/>
  <c r="AD28" i="8"/>
  <c r="AC28" i="8"/>
  <c r="AB28" i="8"/>
  <c r="AA28" i="8"/>
  <c r="Z28" i="8"/>
  <c r="Y28" i="8"/>
  <c r="X28" i="8"/>
  <c r="W28" i="8"/>
  <c r="V28" i="8"/>
  <c r="U28" i="8"/>
  <c r="T28" i="8"/>
  <c r="R28" i="8"/>
  <c r="Q28" i="8"/>
  <c r="F28" i="8"/>
  <c r="AD27" i="8"/>
  <c r="AC27" i="8"/>
  <c r="AB27" i="8"/>
  <c r="AA27" i="8"/>
  <c r="Z27" i="8"/>
  <c r="Y27" i="8"/>
  <c r="X27" i="8"/>
  <c r="W27" i="8"/>
  <c r="V27" i="8"/>
  <c r="U27" i="8"/>
  <c r="T27" i="8"/>
  <c r="R27" i="8"/>
  <c r="Q27" i="8"/>
  <c r="F27" i="8"/>
  <c r="AD26" i="8"/>
  <c r="AC26" i="8"/>
  <c r="AB26" i="8"/>
  <c r="AA26" i="8"/>
  <c r="Z26" i="8"/>
  <c r="Y26" i="8"/>
  <c r="X26" i="8"/>
  <c r="W26" i="8"/>
  <c r="V26" i="8"/>
  <c r="U26" i="8"/>
  <c r="T26" i="8"/>
  <c r="R26" i="8"/>
  <c r="Q26" i="8"/>
  <c r="F26" i="8"/>
  <c r="AD25" i="8"/>
  <c r="AC25" i="8"/>
  <c r="AB25" i="8"/>
  <c r="AA25" i="8"/>
  <c r="Z25" i="8"/>
  <c r="Y25" i="8"/>
  <c r="X25" i="8"/>
  <c r="W25" i="8"/>
  <c r="V25" i="8"/>
  <c r="U25" i="8"/>
  <c r="T25" i="8"/>
  <c r="R25" i="8"/>
  <c r="Q25" i="8"/>
  <c r="F25" i="8"/>
  <c r="AD24" i="8"/>
  <c r="AC24" i="8"/>
  <c r="AB24" i="8"/>
  <c r="AA24" i="8"/>
  <c r="Z24" i="8"/>
  <c r="Y24" i="8"/>
  <c r="X24" i="8"/>
  <c r="W24" i="8"/>
  <c r="V24" i="8"/>
  <c r="U24" i="8"/>
  <c r="T24" i="8"/>
  <c r="R24" i="8"/>
  <c r="Q24" i="8"/>
  <c r="F24" i="8"/>
  <c r="AD23" i="8"/>
  <c r="AC23" i="8"/>
  <c r="AB23" i="8"/>
  <c r="AA23" i="8"/>
  <c r="Z23" i="8"/>
  <c r="Y23" i="8"/>
  <c r="X23" i="8"/>
  <c r="W23" i="8"/>
  <c r="V23" i="8"/>
  <c r="U23" i="8"/>
  <c r="T23" i="8"/>
  <c r="R23" i="8"/>
  <c r="Q23" i="8"/>
  <c r="F23" i="8"/>
  <c r="AD22" i="8"/>
  <c r="AC22" i="8"/>
  <c r="AB22" i="8"/>
  <c r="AA22" i="8"/>
  <c r="Z22" i="8"/>
  <c r="Y22" i="8"/>
  <c r="X22" i="8"/>
  <c r="W22" i="8"/>
  <c r="V22" i="8"/>
  <c r="U22" i="8"/>
  <c r="T22" i="8"/>
  <c r="Q22" i="8"/>
  <c r="F22" i="8"/>
  <c r="AD21" i="8"/>
  <c r="AC21" i="8"/>
  <c r="AB21" i="8"/>
  <c r="AA21" i="8"/>
  <c r="Z21" i="8"/>
  <c r="Y21" i="8"/>
  <c r="X21" i="8"/>
  <c r="W21" i="8"/>
  <c r="V21" i="8"/>
  <c r="U21" i="8"/>
  <c r="T21" i="8"/>
  <c r="Q21" i="8"/>
  <c r="F21" i="8"/>
  <c r="AD20" i="8"/>
  <c r="AC20" i="8"/>
  <c r="AB20" i="8"/>
  <c r="AA20" i="8"/>
  <c r="Z20" i="8"/>
  <c r="Y20" i="8"/>
  <c r="X20" i="8"/>
  <c r="W20" i="8"/>
  <c r="V20" i="8"/>
  <c r="U20" i="8"/>
  <c r="T20" i="8"/>
  <c r="Q20" i="8"/>
  <c r="F20" i="8"/>
  <c r="AD19" i="8"/>
  <c r="AC19" i="8"/>
  <c r="AB19" i="8"/>
  <c r="AA19" i="8"/>
  <c r="Z19" i="8"/>
  <c r="Y19" i="8"/>
  <c r="X19" i="8"/>
  <c r="W19" i="8"/>
  <c r="V19" i="8"/>
  <c r="U19" i="8"/>
  <c r="T19" i="8"/>
  <c r="Q19" i="8"/>
  <c r="F19" i="8"/>
  <c r="AD18" i="8"/>
  <c r="AC18" i="8"/>
  <c r="AB18" i="8"/>
  <c r="AA18" i="8"/>
  <c r="Z18" i="8"/>
  <c r="Y18" i="8"/>
  <c r="X18" i="8"/>
  <c r="W18" i="8"/>
  <c r="V18" i="8"/>
  <c r="U18" i="8"/>
  <c r="T18" i="8"/>
  <c r="Q18" i="8"/>
  <c r="F18" i="8"/>
  <c r="AD17" i="8"/>
  <c r="AC17" i="8"/>
  <c r="AB17" i="8"/>
  <c r="AA17" i="8"/>
  <c r="Z17" i="8"/>
  <c r="Y17" i="8"/>
  <c r="X17" i="8"/>
  <c r="W17" i="8"/>
  <c r="V17" i="8"/>
  <c r="U17" i="8"/>
  <c r="T17" i="8"/>
  <c r="Q17" i="8"/>
  <c r="F17" i="8"/>
  <c r="AD16" i="8"/>
  <c r="AC16" i="8"/>
  <c r="AB16" i="8"/>
  <c r="AA16" i="8"/>
  <c r="Z16" i="8"/>
  <c r="Y16" i="8"/>
  <c r="X16" i="8"/>
  <c r="W16" i="8"/>
  <c r="V16" i="8"/>
  <c r="U16" i="8"/>
  <c r="T16" i="8"/>
  <c r="Q16" i="8"/>
  <c r="F16" i="8"/>
  <c r="AD15" i="8"/>
  <c r="AC15" i="8"/>
  <c r="AB15" i="8"/>
  <c r="AA15" i="8"/>
  <c r="Z15" i="8"/>
  <c r="Y15" i="8"/>
  <c r="X15" i="8"/>
  <c r="W15" i="8"/>
  <c r="V15" i="8"/>
  <c r="U15" i="8"/>
  <c r="T15" i="8"/>
  <c r="Q15" i="8"/>
  <c r="F15" i="8"/>
  <c r="AD14" i="8"/>
  <c r="AC14" i="8"/>
  <c r="AB14" i="8"/>
  <c r="AA14" i="8"/>
  <c r="Z14" i="8"/>
  <c r="Y14" i="8"/>
  <c r="X14" i="8"/>
  <c r="W14" i="8"/>
  <c r="V14" i="8"/>
  <c r="U14" i="8"/>
  <c r="T14" i="8"/>
  <c r="Q14" i="8"/>
  <c r="F14" i="8"/>
  <c r="AD13" i="8"/>
  <c r="AC13" i="8"/>
  <c r="AB13" i="8"/>
  <c r="AA13" i="8"/>
  <c r="Z13" i="8"/>
  <c r="Y13" i="8"/>
  <c r="X13" i="8"/>
  <c r="W13" i="8"/>
  <c r="V13" i="8"/>
  <c r="U13" i="8"/>
  <c r="T13" i="8"/>
  <c r="Q13" i="8"/>
  <c r="F13" i="8"/>
  <c r="AD12" i="8"/>
  <c r="AC12" i="8"/>
  <c r="AB12" i="8"/>
  <c r="AA12" i="8"/>
  <c r="Z12" i="8"/>
  <c r="Y12" i="8"/>
  <c r="X12" i="8"/>
  <c r="W12" i="8"/>
  <c r="V12" i="8"/>
  <c r="U12" i="8"/>
  <c r="T12" i="8"/>
  <c r="Q12" i="8"/>
  <c r="F12" i="8"/>
  <c r="AD11" i="8"/>
  <c r="AC11" i="8"/>
  <c r="AB11" i="8"/>
  <c r="AA11" i="8"/>
  <c r="Z11" i="8"/>
  <c r="Y11" i="8"/>
  <c r="X11" i="8"/>
  <c r="W11" i="8"/>
  <c r="V11" i="8"/>
  <c r="U11" i="8"/>
  <c r="T11" i="8"/>
  <c r="Q11" i="8"/>
  <c r="F11" i="8"/>
  <c r="AE9" i="8"/>
  <c r="AD9" i="8"/>
  <c r="AC9" i="8"/>
  <c r="AB9" i="8"/>
  <c r="AA9" i="8"/>
  <c r="Z9" i="8"/>
  <c r="Y9" i="8"/>
  <c r="X9" i="8"/>
  <c r="W9" i="8"/>
  <c r="V9" i="8"/>
  <c r="U9" i="8"/>
  <c r="T9" i="8"/>
  <c r="AE7" i="8"/>
  <c r="AD7" i="8"/>
  <c r="AC7" i="8"/>
  <c r="AB7" i="8"/>
  <c r="AA7" i="8"/>
  <c r="Z7" i="8"/>
  <c r="Y7" i="8"/>
  <c r="X7" i="8"/>
  <c r="W7" i="8"/>
  <c r="V7" i="8"/>
  <c r="U7" i="8"/>
  <c r="T7" i="8"/>
  <c r="I4" i="8"/>
  <c r="I2" i="8"/>
  <c r="I1" i="8"/>
  <c r="R18" i="8" l="1"/>
  <c r="R14" i="8"/>
  <c r="R15" i="8"/>
  <c r="R19" i="8"/>
  <c r="R16" i="8"/>
  <c r="R13" i="8"/>
  <c r="R22" i="8"/>
  <c r="R20" i="8"/>
  <c r="R21" i="8"/>
  <c r="R17" i="8"/>
  <c r="R12" i="8"/>
  <c r="Q39" i="8"/>
  <c r="R1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enikoe</author>
  </authors>
  <commentList>
    <comment ref="Q39" authorId="0" shapeId="0" xr:uid="{00000000-0006-0000-0000-000001000000}">
      <text>
        <r>
          <rPr>
            <b/>
            <sz val="9"/>
            <rFont val="Tahoma"/>
            <family val="2"/>
          </rPr>
          <t>enikoe:</t>
        </r>
        <r>
          <rPr>
            <sz val="9"/>
            <rFont val="Tahoma"/>
            <family val="2"/>
          </rPr>
          <t xml:space="preserve">
ehhez m;g hozzjön a rokkantsági alap befizetés</t>
        </r>
      </text>
    </comment>
  </commentList>
</comments>
</file>

<file path=xl/sharedStrings.xml><?xml version="1.0" encoding="utf-8"?>
<sst xmlns="http://schemas.openxmlformats.org/spreadsheetml/2006/main" count="435" uniqueCount="260">
  <si>
    <t>Besorolás/Subordonare:</t>
  </si>
  <si>
    <t>Marosvásárhelyi kar</t>
  </si>
  <si>
    <r>
      <rPr>
        <sz val="11"/>
        <rFont val="Arial"/>
        <family val="2"/>
      </rPr>
      <t>Tanszék / Departament</t>
    </r>
    <r>
      <rPr>
        <i/>
        <sz val="11"/>
        <rFont val="Arial"/>
        <family val="2"/>
      </rPr>
      <t>:</t>
    </r>
  </si>
  <si>
    <t>Kertészmérnöki</t>
  </si>
  <si>
    <r>
      <rPr>
        <sz val="11"/>
        <rFont val="Arial"/>
        <family val="2"/>
      </rPr>
      <t xml:space="preserve">Tanév / </t>
    </r>
    <r>
      <rPr>
        <i/>
        <sz val="11"/>
        <rFont val="Arial"/>
        <family val="2"/>
      </rPr>
      <t>An universitar</t>
    </r>
    <r>
      <rPr>
        <sz val="11"/>
        <rFont val="Arial"/>
        <family val="2"/>
      </rPr>
      <t>:</t>
    </r>
  </si>
  <si>
    <t>2024/2025</t>
  </si>
  <si>
    <r>
      <rPr>
        <sz val="11"/>
        <rFont val="Arial"/>
        <family val="2"/>
      </rPr>
      <t xml:space="preserve">Hónap / </t>
    </r>
    <r>
      <rPr>
        <i/>
        <sz val="11"/>
        <rFont val="Arial"/>
        <family val="2"/>
      </rPr>
      <t>Luna:</t>
    </r>
  </si>
  <si>
    <t>október</t>
  </si>
  <si>
    <t>Kimutatás az órabérben javadalmazott oktatói tevékenységről</t>
  </si>
  <si>
    <t>Situaţia activităţilor didactice remunerate în sistem de plata cu ora</t>
  </si>
  <si>
    <t>Név</t>
  </si>
  <si>
    <t>Oktatói fokozat</t>
  </si>
  <si>
    <t>Státusz</t>
  </si>
  <si>
    <t>Főállás havi normája</t>
  </si>
  <si>
    <t>Egyetemi fokozat havi minimális normája</t>
  </si>
  <si>
    <t>Előadások száma  (fizikai)</t>
  </si>
  <si>
    <t>ebből kifizethető óraszám:</t>
  </si>
  <si>
    <t>Szeminárium/ gyakorlati órák száma</t>
  </si>
  <si>
    <t>Vizsgaórák száma</t>
  </si>
  <si>
    <t>Kifizethető államvizsga vezetési óraszám</t>
  </si>
  <si>
    <t>Bruttó fizetés</t>
  </si>
  <si>
    <t>hibaüzenet, figyelmeztetés</t>
  </si>
  <si>
    <t>Megjegyzés, magyarázat, melyik napokon hány óra</t>
  </si>
  <si>
    <t>társult órabérben</t>
  </si>
  <si>
    <t>óraadói órabérben</t>
  </si>
  <si>
    <t>Nume prenume</t>
  </si>
  <si>
    <t>Gradul didactic</t>
  </si>
  <si>
    <t>Statut</t>
  </si>
  <si>
    <t>Norma activităţii de bază</t>
  </si>
  <si>
    <t>Norma minimă a gradului didactic</t>
  </si>
  <si>
    <t>Număr cursuri (ore fizice)</t>
  </si>
  <si>
    <t>din care nurmăr ore de plată:</t>
  </si>
  <si>
    <t>Seminarii/ lucrări practice</t>
  </si>
  <si>
    <t>Număr ore examinare studenţi</t>
  </si>
  <si>
    <t>Ore pregătire lucrare diplomă</t>
  </si>
  <si>
    <t>De plată (sumă brută)</t>
  </si>
  <si>
    <t>mesaj eroare</t>
  </si>
  <si>
    <t>Observaţii, data și număr ore</t>
  </si>
  <si>
    <t>marca</t>
  </si>
  <si>
    <t>tarif orar asociat</t>
  </si>
  <si>
    <t>tarif orar simplu</t>
  </si>
  <si>
    <t>Balog Adalbert</t>
  </si>
  <si>
    <t>egyetemi tanár</t>
  </si>
  <si>
    <t>főállású</t>
  </si>
  <si>
    <t>Bálint János</t>
  </si>
  <si>
    <t>Kentelky Endre</t>
  </si>
  <si>
    <t>docens</t>
  </si>
  <si>
    <t xml:space="preserve">Sztranyicki Szilárd </t>
  </si>
  <si>
    <t>Benedek Klára</t>
  </si>
  <si>
    <t>dr. adjunktus</t>
  </si>
  <si>
    <t>Fazakas Csaba</t>
  </si>
  <si>
    <t>Hegedűs Noémi Melitta</t>
  </si>
  <si>
    <t>Kovács Gábor</t>
  </si>
  <si>
    <t>Csorba Artúr Botond</t>
  </si>
  <si>
    <t>Székely Varga Zsolt</t>
  </si>
  <si>
    <t>Iakab Martin</t>
  </si>
  <si>
    <t>tanársegéd</t>
  </si>
  <si>
    <t>órabéres</t>
  </si>
  <si>
    <t>Tófalvi Melinda Mária</t>
  </si>
  <si>
    <t>összkiadás, adókkal</t>
  </si>
  <si>
    <r>
      <rPr>
        <sz val="8"/>
        <rFont val="Arial"/>
        <family val="2"/>
      </rPr>
      <t>fokozat /</t>
    </r>
    <r>
      <rPr>
        <i/>
        <sz val="8"/>
        <rFont val="Arial"/>
        <family val="2"/>
      </rPr>
      <t xml:space="preserve"> grad didactic</t>
    </r>
  </si>
  <si>
    <r>
      <rPr>
        <sz val="8"/>
        <rFont val="Arial"/>
        <family val="2"/>
      </rPr>
      <t xml:space="preserve">havi egyezm. min. óraszám/număr </t>
    </r>
    <r>
      <rPr>
        <i/>
        <sz val="8"/>
        <rFont val="Arial"/>
        <family val="2"/>
      </rPr>
      <t>ore echivalente lunar</t>
    </r>
  </si>
  <si>
    <t>A társult órabérben javadalmazandó óraszám éves szinten nem lehet nagyobb, mint a megfelelő havi egyezményes oktatói norma. Havonta ez mégis a normának maximálisan a kétszerese lehet: abban az esetben, amikor az oktató az első félévben egy normánál kevesebb órát tartott az EMTÉ-n. Az órabérben megtartott órák száma hasonlóképpen havonta legfennebb 1/2 normának megfelelő óraszám lehet. Az EMTE főállású oktatóinak órabérben csak az állás minimális normáján felül tartott órái téríthetők órabérben.</t>
  </si>
  <si>
    <t xml:space="preserve">Minden 3 vizsgáztatott diák után kifizethető 1 vizsgaóra, a helyettesített állás órabérének (társult vagy óraadói órabér) megfelelően. Egy vizsgaidőszakban a helyettesített normának megfelelő havi bérnél nagyobb összeg nem téríthető. Az ingyenes vizsgalehetőségeknél minden diák egyszeri vizsgáztatása vehető figyelembe. </t>
  </si>
  <si>
    <t>Hibaüzenet esetén a "Megjegyzések" rovatba magyarázatot kell írni.</t>
  </si>
  <si>
    <t>Államvizsgavezetésért diákonként 15 (dr. adjunktusi) órabér fizethető: 5 óra az első félév végén, 10 a dolgozat sikeres védésekor. Minden oktató a Szenátus döntése szerinti létszám dolgozatírásának irányítását vállalhatja. Főállású oktatók munkaköréhez 3 diák irányítása hozzátartozik.</t>
  </si>
  <si>
    <t>drd. adjunktus</t>
  </si>
  <si>
    <t>A Szenátus 2015. évi 1734. sz. határozatának értelmében az oktató egyetemi fokozatának megfelelő havi minimális norma fölött, de saját állásban tartott órákat is társult órabérben javadalmazzák.</t>
  </si>
  <si>
    <t>"formator"</t>
  </si>
  <si>
    <t>Hibaüzenet:</t>
  </si>
  <si>
    <t>Jelentése:</t>
  </si>
  <si>
    <t>Főállású oktató álláskeretben szereplő havi normáját feltüntetni!</t>
  </si>
  <si>
    <t>Kifizetésre kért előadások óraszáma különbözik a megtartott órák számától.</t>
  </si>
  <si>
    <t>Kifizetésre kért szemináriumok óraszáma  különbözik a megtartott órák számától.</t>
  </si>
  <si>
    <t>Kifizetésre kért vizsgaórákszáma  különbözik a megtartott órák számától.</t>
  </si>
  <si>
    <t>Főállás havi maximális normája fölötti órák téríthetők! A minimálisnál kisebb főállás normáját előbb kurzusokkal kell kiegészíteni.</t>
  </si>
  <si>
    <t>Államvizsgavezetésért kért óraszám magas!</t>
  </si>
  <si>
    <t>Társult bérben kért óraszám magasabb, mint egyhavi norma.</t>
  </si>
  <si>
    <t>A kért óraszám magasabb, mint a megengedett másfél havi norma.</t>
  </si>
  <si>
    <t>Nincs minden kötelező mező kitöltve.</t>
  </si>
  <si>
    <t>Csak óraadói bérben javadalmazható!</t>
  </si>
  <si>
    <t>Egy vizsgaidőszakban nem téríthető ennyi vizsgaóra ilyen bérezéssel.</t>
  </si>
  <si>
    <t>Intézetvezető aláírása,</t>
  </si>
  <si>
    <t>Helyszíni intézetfelelős aláírása,</t>
  </si>
  <si>
    <t>Director departament,</t>
  </si>
  <si>
    <t>Responsabil local departament,</t>
  </si>
  <si>
    <t>fokozat</t>
  </si>
  <si>
    <t>havi egyezményes norma/ 4 hét</t>
  </si>
  <si>
    <t>társult órabér kurzusért</t>
  </si>
  <si>
    <t>óraadói órabér kurzusért</t>
  </si>
  <si>
    <t>társult órabér szemináriumért</t>
  </si>
  <si>
    <t>óraadói órabér szemináriumért</t>
  </si>
  <si>
    <t>kar kiválasztása</t>
  </si>
  <si>
    <t>helység</t>
  </si>
  <si>
    <t>Sepsiszentgyörgyi kar</t>
  </si>
  <si>
    <t>Facultatea de Științe ale Vieții și Sport</t>
  </si>
  <si>
    <t>Marosvásárhely</t>
  </si>
  <si>
    <t>Villamosmérnöki</t>
  </si>
  <si>
    <t>Gépészmérnöki</t>
  </si>
  <si>
    <t>Alkalmazott társadalomtudományok</t>
  </si>
  <si>
    <t>Alkalmazott nyelvészeti</t>
  </si>
  <si>
    <t>Sepsiszentgyörgyi tanulmányi központ</t>
  </si>
  <si>
    <t>Tanárképző Intézet</t>
  </si>
  <si>
    <t>Facultatea de Ştiinţe Tehnice şi Umaniste</t>
  </si>
  <si>
    <t>Csíkszereda</t>
  </si>
  <si>
    <t>Csíkszeredai kar</t>
  </si>
  <si>
    <t>Élelmiszertudományi</t>
  </si>
  <si>
    <t>Biomérnöki</t>
  </si>
  <si>
    <t>Társadalomtudomány</t>
  </si>
  <si>
    <t>Gazdaságtudomány</t>
  </si>
  <si>
    <t>Üzleti Tudományok</t>
  </si>
  <si>
    <t>Humántudományok</t>
  </si>
  <si>
    <t>Facultatea de Ştiinţe Economice, Socio-Umane şi Inginereşti</t>
  </si>
  <si>
    <t>Kolozsvár</t>
  </si>
  <si>
    <t>Kolozsvári kar</t>
  </si>
  <si>
    <t>Média</t>
  </si>
  <si>
    <t>Jogtudományi</t>
  </si>
  <si>
    <t>Európa tanulmányok</t>
  </si>
  <si>
    <t>Környezettudomány</t>
  </si>
  <si>
    <t>Facultatea de Ştiinţe şi Arte</t>
  </si>
  <si>
    <t>Sepsiszentgyörgy</t>
  </si>
  <si>
    <t>Egyetemi szintű</t>
  </si>
  <si>
    <t>Institut central</t>
  </si>
  <si>
    <t>Matematika-Informatika</t>
  </si>
  <si>
    <t>Nemzetközi kapcsolatok és európai tanulmányok</t>
  </si>
  <si>
    <t>Élettudományi</t>
  </si>
  <si>
    <t>tanszék/intézet/tanulmányi központ kiválasztása</t>
  </si>
  <si>
    <t>Tanszékvezető aláírása,</t>
  </si>
  <si>
    <t>Tanulmányi központ igazgatójának aláírása,</t>
  </si>
  <si>
    <t>Intézetigazgató/Helyszíni intézetfelelős aláírása,</t>
  </si>
  <si>
    <t>tanszéket kiválasztani:)</t>
  </si>
  <si>
    <t>Inginerie Electrică</t>
  </si>
  <si>
    <t>Inginerie Mecanică</t>
  </si>
  <si>
    <t>Ştiinţe Sociale Aplicate</t>
  </si>
  <si>
    <t>Științe Lingvistice Aplicate</t>
  </si>
  <si>
    <t>Matematică - Informatică</t>
  </si>
  <si>
    <t>Horticultură</t>
  </si>
  <si>
    <t>Centrul de studii Sf. Gheorghe</t>
  </si>
  <si>
    <t>Ştiinţe Alimentare</t>
  </si>
  <si>
    <t>Bioinginerie</t>
  </si>
  <si>
    <t>Ştiinţe Sociale</t>
  </si>
  <si>
    <t>Ştiinţe Economice</t>
  </si>
  <si>
    <t>Ştiinţe ale Afacerilor</t>
  </si>
  <si>
    <t>Ştiinţe Umaniste</t>
  </si>
  <si>
    <t>Media</t>
  </si>
  <si>
    <t>Ştiinţe Juridice</t>
  </si>
  <si>
    <t>Ştiinţa Mediului</t>
  </si>
  <si>
    <t>Relații internaționale și studii Europene</t>
  </si>
  <si>
    <t>Departamentul de specialitate cu profil psihopedagogic</t>
  </si>
  <si>
    <t>Științe ale Vieții</t>
  </si>
  <si>
    <t>január</t>
  </si>
  <si>
    <t>ianuarie</t>
  </si>
  <si>
    <t>február</t>
  </si>
  <si>
    <t>februarie</t>
  </si>
  <si>
    <t>március</t>
  </si>
  <si>
    <t>martie</t>
  </si>
  <si>
    <t>április</t>
  </si>
  <si>
    <t>aprilie</t>
  </si>
  <si>
    <t>május</t>
  </si>
  <si>
    <t>mai</t>
  </si>
  <si>
    <t>június</t>
  </si>
  <si>
    <t>iunie</t>
  </si>
  <si>
    <t>július</t>
  </si>
  <si>
    <t>iulie</t>
  </si>
  <si>
    <t>augusztus</t>
  </si>
  <si>
    <t>august</t>
  </si>
  <si>
    <t>szeptember</t>
  </si>
  <si>
    <t>septembrie</t>
  </si>
  <si>
    <t>octombrie</t>
  </si>
  <si>
    <t>november</t>
  </si>
  <si>
    <t>noiembrie</t>
  </si>
  <si>
    <t>december</t>
  </si>
  <si>
    <t>decembrie</t>
  </si>
  <si>
    <t>hónap kiválasztása</t>
  </si>
  <si>
    <t>Kar:</t>
  </si>
  <si>
    <t>Egység:</t>
  </si>
  <si>
    <t>tanév:</t>
  </si>
  <si>
    <t>hónap:</t>
  </si>
  <si>
    <t>ssz.</t>
  </si>
  <si>
    <t>óratartó tanár neve</t>
  </si>
  <si>
    <t>oktatói fokozat</t>
  </si>
  <si>
    <t>státusz</t>
  </si>
  <si>
    <t>óratartás jellemzője</t>
  </si>
  <si>
    <t>helyettesített állás</t>
  </si>
  <si>
    <t>helyettesített tevékenység adatai (óraszám = fizikai óraszám)</t>
  </si>
  <si>
    <t>megjegyzések: órarendtől eltérő időpontok megjelölése</t>
  </si>
  <si>
    <t>álláskeret kódja</t>
  </si>
  <si>
    <t>helyettesítés/ saját állás</t>
  </si>
  <si>
    <t>helyettesítés vagy főállásban való kifizetés oka</t>
  </si>
  <si>
    <t>Tantárgy</t>
  </si>
  <si>
    <t>előadás (óraszám)</t>
  </si>
  <si>
    <t>szeminárium, gyakorlat (óraszám)</t>
  </si>
  <si>
    <t>vizsgáztatott diákok száma</t>
  </si>
  <si>
    <t>kollokviumot ismétlő diákok száma</t>
  </si>
  <si>
    <t>államvizsga vezetés (óraszám)</t>
  </si>
  <si>
    <t>fizetett</t>
  </si>
  <si>
    <t>Conf.12</t>
  </si>
  <si>
    <t>helyettesítés</t>
  </si>
  <si>
    <t>betöltetlen állás</t>
  </si>
  <si>
    <t>Prognoza şi avertizarea în protecţia plantelor</t>
  </si>
  <si>
    <t>Cf.12,13, Șf.lucr. 27</t>
  </si>
  <si>
    <t>Sisteme informatice agricole,Fitoprotecție biologică,Protecţia integrată a plantelor</t>
  </si>
  <si>
    <t>Șef.lucr. 25</t>
  </si>
  <si>
    <t xml:space="preserve">Dendrologie,Arboricultură I,Arboricultură </t>
  </si>
  <si>
    <t>Șef.lucr. 27</t>
  </si>
  <si>
    <t>Drept și legislație</t>
  </si>
  <si>
    <t>Conf.11</t>
  </si>
  <si>
    <t>Ecologie şi protecţia mediului,Habitat uman, habitat natural: om, floră și fauna</t>
  </si>
  <si>
    <t>Șef.lucr. 25,27</t>
  </si>
  <si>
    <t>Pedologie,Biofizică şi agrometeorologie</t>
  </si>
  <si>
    <t>Hegedűs Noémi</t>
  </si>
  <si>
    <t>Șef.lucr. 28</t>
  </si>
  <si>
    <t>Arhitectura peisajului III,Materiale și construcții în peisagistică</t>
  </si>
  <si>
    <t>Șef.lucr. 26</t>
  </si>
  <si>
    <t>Chimie și toxicologie fitosanitară</t>
  </si>
  <si>
    <t xml:space="preserve">Csorba Artúr </t>
  </si>
  <si>
    <t>Bazele horticulturii,Tehnică experimentală</t>
  </si>
  <si>
    <t>Székely V. Zsolt</t>
  </si>
  <si>
    <t xml:space="preserve">Floricultură I. </t>
  </si>
  <si>
    <t>óraadó</t>
  </si>
  <si>
    <t>Conf.11, Șf.lucr. 27</t>
  </si>
  <si>
    <t>Ecologie şi protecţia mediului,Bazele horticulturii</t>
  </si>
  <si>
    <t>Tófalvi Melinda</t>
  </si>
  <si>
    <t>Insecte polenizatoare, apicultură</t>
  </si>
  <si>
    <t>Helyettesítés oka</t>
  </si>
  <si>
    <t>Helyettesítés módja</t>
  </si>
  <si>
    <t xml:space="preserve"> tanszék </t>
  </si>
  <si>
    <t>Szenátus 1734 sz. hat. sz.</t>
  </si>
  <si>
    <t>kollegiális</t>
  </si>
  <si>
    <t>gyereknevelési szabadság</t>
  </si>
  <si>
    <t>norma kiegészítés</t>
  </si>
  <si>
    <t>fizetetlen szabadság</t>
  </si>
  <si>
    <t>egyéb</t>
  </si>
  <si>
    <t>fizetett szabadság</t>
  </si>
  <si>
    <t>betegszabadság</t>
  </si>
  <si>
    <t>gyakornok</t>
  </si>
  <si>
    <t>társult órabéres</t>
  </si>
  <si>
    <t>saját állásban</t>
  </si>
  <si>
    <t>Tanszék:</t>
  </si>
  <si>
    <t>év:</t>
  </si>
  <si>
    <t>Kimutatás a ... tanszéken  .. hónapban hellyettesítéssel megtartott didaktikai tevékenységről</t>
  </si>
  <si>
    <t>Nr.crt</t>
  </si>
  <si>
    <t>Nume prenume suplinitor</t>
  </si>
  <si>
    <t>Funcţia didactică de încadrare</t>
  </si>
  <si>
    <t>Postul suplinit</t>
  </si>
  <si>
    <t>Nr. de ore suplinite (în ore fizice)</t>
  </si>
  <si>
    <t>Nnr. postului din Statul de functii</t>
  </si>
  <si>
    <t>Motivul suplinirii</t>
  </si>
  <si>
    <t>Disciplina</t>
  </si>
  <si>
    <t>curs</t>
  </si>
  <si>
    <t>seminar, lucrări practice, proiecte</t>
  </si>
  <si>
    <t>Examene (nr. studenţi)</t>
  </si>
  <si>
    <t>Colocvii în afara celor din săpt. 10/14 (nr. studenţi)</t>
  </si>
  <si>
    <t>Proiecte diplomă</t>
  </si>
  <si>
    <t>Helyettes tanár neve</t>
  </si>
  <si>
    <t>Helyettesített állás</t>
  </si>
  <si>
    <t>Helyettesített tevékenység adatai (fizikai óraszám)</t>
  </si>
  <si>
    <t>Álláskeret kódja</t>
  </si>
  <si>
    <t>Mesteris óratartás</t>
  </si>
  <si>
    <t>Szept+okt+nov+dec.mesteris óratartás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</si>
</sst>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lei-418]"/>
    <numFmt numFmtId="165" formatCode="0.0"/>
  </numFmts>
  <fonts count="25" x14ac:knownFonts="1">
    <font>
      <sz val="10"/>
      <name val="Arial"/>
      <charset val="238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15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i/>
      <sz val="11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90">
    <xf numFmtId="0" fontId="0" fillId="0" borderId="0" xfId="0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0" fontId="0" fillId="0" borderId="0" xfId="0" applyAlignment="1" applyProtection="1">
      <alignment vertical="center"/>
    </xf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4" fillId="0" borderId="0" xfId="0" applyFont="1" applyFill="1" applyProtection="1"/>
    <xf numFmtId="0" fontId="0" fillId="0" borderId="0" xfId="0" applyProtection="1"/>
    <xf numFmtId="0" fontId="0" fillId="0" borderId="0" xfId="0" applyFill="1" applyProtection="1"/>
    <xf numFmtId="3" fontId="0" fillId="0" borderId="0" xfId="0" applyNumberFormat="1" applyProtection="1"/>
    <xf numFmtId="0" fontId="8" fillId="0" borderId="0" xfId="0" applyFont="1" applyProtection="1"/>
    <xf numFmtId="164" fontId="0" fillId="0" borderId="0" xfId="0" applyNumberFormat="1" applyBorder="1" applyProtection="1"/>
    <xf numFmtId="0" fontId="0" fillId="0" borderId="0" xfId="0" applyBorder="1" applyProtection="1"/>
    <xf numFmtId="0" fontId="9" fillId="0" borderId="0" xfId="0" applyFont="1" applyFill="1" applyAlignment="1" applyProtection="1">
      <alignment horizontal="right"/>
    </xf>
    <xf numFmtId="0" fontId="10" fillId="0" borderId="0" xfId="0" applyFont="1" applyFill="1" applyProtection="1">
      <protection locked="0"/>
    </xf>
    <xf numFmtId="0" fontId="8" fillId="0" borderId="0" xfId="0" applyFont="1" applyFill="1" applyProtection="1"/>
    <xf numFmtId="3" fontId="11" fillId="0" borderId="0" xfId="0" applyNumberFormat="1" applyFont="1" applyProtection="1"/>
    <xf numFmtId="0" fontId="10" fillId="0" borderId="0" xfId="0" applyFont="1" applyFill="1" applyAlignment="1" applyProtection="1">
      <alignment horizontal="left"/>
    </xf>
    <xf numFmtId="3" fontId="0" fillId="0" borderId="0" xfId="0" applyNumberFormat="1" applyFill="1" applyProtection="1"/>
    <xf numFmtId="0" fontId="4" fillId="0" borderId="1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2" fontId="4" fillId="0" borderId="7" xfId="0" applyNumberFormat="1" applyFont="1" applyFill="1" applyBorder="1" applyAlignment="1" applyProtection="1">
      <alignment horizontal="center" vertical="center"/>
      <protection locked="0"/>
    </xf>
    <xf numFmtId="2" fontId="4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3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wrapText="1"/>
    </xf>
    <xf numFmtId="0" fontId="4" fillId="0" borderId="1" xfId="0" applyFont="1" applyFill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 vertical="top" wrapText="1"/>
    </xf>
    <xf numFmtId="3" fontId="4" fillId="0" borderId="1" xfId="0" applyNumberFormat="1" applyFont="1" applyBorder="1" applyAlignment="1" applyProtection="1">
      <alignment horizontal="center"/>
    </xf>
    <xf numFmtId="3" fontId="4" fillId="0" borderId="0" xfId="0" applyNumberFormat="1" applyFont="1" applyBorder="1" applyProtection="1"/>
    <xf numFmtId="3" fontId="4" fillId="0" borderId="0" xfId="0" applyNumberFormat="1" applyFont="1" applyBorder="1" applyAlignment="1" applyProtection="1">
      <alignment horizontal="center"/>
    </xf>
    <xf numFmtId="3" fontId="4" fillId="0" borderId="0" xfId="0" applyNumberFormat="1" applyFont="1" applyProtection="1"/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Protection="1"/>
    <xf numFmtId="0" fontId="4" fillId="0" borderId="0" xfId="0" applyFont="1" applyAlignment="1" applyProtection="1">
      <alignment horizontal="right"/>
    </xf>
    <xf numFmtId="165" fontId="4" fillId="0" borderId="0" xfId="0" applyNumberFormat="1" applyFont="1" applyFill="1" applyAlignment="1" applyProtection="1">
      <alignment horizontal="center"/>
    </xf>
    <xf numFmtId="0" fontId="16" fillId="0" borderId="0" xfId="0" applyFont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3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15" fillId="0" borderId="0" xfId="0" applyFont="1" applyProtection="1"/>
    <xf numFmtId="0" fontId="17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 wrapText="1"/>
    </xf>
    <xf numFmtId="164" fontId="19" fillId="0" borderId="1" xfId="0" applyNumberFormat="1" applyFont="1" applyBorder="1" applyAlignment="1" applyProtection="1">
      <alignment horizontal="center" vertical="center"/>
    </xf>
    <xf numFmtId="164" fontId="20" fillId="0" borderId="7" xfId="0" applyNumberFormat="1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vertical="center"/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21" fillId="0" borderId="1" xfId="0" applyFont="1" applyFill="1" applyBorder="1" applyAlignment="1" applyProtection="1">
      <alignment vertical="center"/>
      <protection locked="0"/>
    </xf>
    <xf numFmtId="164" fontId="15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Protection="1"/>
    <xf numFmtId="164" fontId="3" fillId="0" borderId="0" xfId="0" applyNumberFormat="1" applyFont="1" applyBorder="1" applyProtection="1"/>
    <xf numFmtId="0" fontId="3" fillId="0" borderId="0" xfId="0" applyFont="1" applyBorder="1" applyProtection="1"/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0" fillId="4" borderId="0" xfId="0" applyFill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Protection="1"/>
    <xf numFmtId="164" fontId="4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Protection="1"/>
    <xf numFmtId="0" fontId="4" fillId="0" borderId="0" xfId="0" applyFont="1" applyFill="1" applyBorder="1" applyAlignment="1" applyProtection="1">
      <protection locked="0"/>
    </xf>
    <xf numFmtId="3" fontId="4" fillId="0" borderId="0" xfId="0" applyNumberFormat="1" applyFont="1" applyFill="1" applyProtection="1"/>
    <xf numFmtId="0" fontId="8" fillId="0" borderId="0" xfId="0" applyFont="1" applyAlignment="1" applyProtection="1">
      <alignment horizontal="center"/>
    </xf>
    <xf numFmtId="0" fontId="15" fillId="0" borderId="0" xfId="0" applyFont="1" applyFill="1" applyProtection="1"/>
    <xf numFmtId="0" fontId="4" fillId="0" borderId="0" xfId="1" applyFont="1"/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4" fillId="0" borderId="0" xfId="0" applyNumberFormat="1" applyFont="1" applyFill="1" applyBorder="1" applyProtection="1"/>
    <xf numFmtId="0" fontId="12" fillId="0" borderId="9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3" fontId="4" fillId="0" borderId="4" xfId="0" applyNumberFormat="1" applyFont="1" applyBorder="1" applyAlignment="1" applyProtection="1">
      <alignment horizontal="center" vertical="center" wrapText="1"/>
    </xf>
    <xf numFmtId="3" fontId="4" fillId="0" borderId="10" xfId="0" applyNumberFormat="1" applyFont="1" applyBorder="1" applyAlignment="1" applyProtection="1">
      <alignment horizontal="center" vertical="center" wrapText="1"/>
    </xf>
    <xf numFmtId="164" fontId="15" fillId="0" borderId="4" xfId="0" applyNumberFormat="1" applyFont="1" applyBorder="1" applyAlignment="1" applyProtection="1">
      <alignment horizontal="center" vertical="center" wrapText="1"/>
    </xf>
    <xf numFmtId="164" fontId="15" fillId="0" borderId="10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vertical="top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3" fontId="7" fillId="0" borderId="12" xfId="0" applyNumberFormat="1" applyFont="1" applyBorder="1" applyAlignment="1" applyProtection="1">
      <alignment horizontal="center" vertical="center" wrapText="1"/>
    </xf>
    <xf numFmtId="3" fontId="7" fillId="0" borderId="5" xfId="0" applyNumberFormat="1" applyFont="1" applyBorder="1" applyAlignment="1" applyProtection="1">
      <alignment horizontal="center" vertical="center" wrapText="1"/>
    </xf>
    <xf numFmtId="164" fontId="18" fillId="0" borderId="12" xfId="0" applyNumberFormat="1" applyFont="1" applyBorder="1" applyAlignment="1" applyProtection="1">
      <alignment horizontal="center" vertical="center" wrapText="1"/>
    </xf>
    <xf numFmtId="164" fontId="18" fillId="0" borderId="5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_társult órabéres" xfId="1" xr:uid="{00000000-0005-0000-0000-000031000000}"/>
  </cellStyles>
  <dxfs count="3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105"/>
  <sheetViews>
    <sheetView tabSelected="1" view="pageBreakPreview" topLeftCell="B1" zoomScale="120" zoomScaleNormal="100" workbookViewId="0">
      <selection activeCell="S18" sqref="S18"/>
    </sheetView>
  </sheetViews>
  <sheetFormatPr defaultColWidth="9.140625" defaultRowHeight="12.75" x14ac:dyDescent="0.2"/>
  <cols>
    <col min="1" max="1" width="9.140625" style="59"/>
    <col min="2" max="2" width="24.7109375" style="60" customWidth="1"/>
    <col min="3" max="4" width="12" style="59" customWidth="1"/>
    <col min="5" max="5" width="8.140625" style="59" customWidth="1"/>
    <col min="6" max="6" width="8.140625" style="61" customWidth="1"/>
    <col min="7" max="9" width="9.140625" style="59" customWidth="1"/>
    <col min="10" max="10" width="9.85546875" style="59" customWidth="1"/>
    <col min="11" max="14" width="9.140625" style="59" customWidth="1"/>
    <col min="15" max="15" width="9.140625" style="62" customWidth="1"/>
    <col min="16" max="16" width="9.140625" style="59" customWidth="1"/>
    <col min="17" max="17" width="9.5703125" style="59" customWidth="1"/>
    <col min="18" max="18" width="11.5703125" style="59" customWidth="1"/>
    <col min="19" max="19" width="29.140625" style="59" customWidth="1"/>
    <col min="20" max="20" width="1.85546875" style="63" hidden="1" customWidth="1"/>
    <col min="21" max="23" width="1.85546875" style="64" hidden="1" customWidth="1"/>
    <col min="24" max="24" width="2" style="64" hidden="1" customWidth="1"/>
    <col min="25" max="27" width="1.85546875" style="64" hidden="1" customWidth="1"/>
    <col min="28" max="29" width="2.7109375" style="64" hidden="1" customWidth="1"/>
    <col min="30" max="30" width="2.28515625" style="64" hidden="1" customWidth="1"/>
    <col min="31" max="31" width="2.42578125" style="64" hidden="1" customWidth="1"/>
    <col min="32" max="34" width="9.140625" style="64"/>
    <col min="35" max="16384" width="9.140625" style="59"/>
  </cols>
  <sheetData>
    <row r="1" spans="1:34" ht="15" x14ac:dyDescent="0.25">
      <c r="B1" s="65" t="s">
        <v>0</v>
      </c>
      <c r="C1" s="66" t="s">
        <v>1</v>
      </c>
      <c r="I1" s="106" t="str">
        <f>VLOOKUP(C1,$C$80:$L$84,10,FALSE)</f>
        <v>Facultatea de Ştiinţe Tehnice şi Umaniste</v>
      </c>
      <c r="R1" s="60"/>
    </row>
    <row r="2" spans="1:34" ht="15" x14ac:dyDescent="0.25">
      <c r="B2" s="65" t="s">
        <v>2</v>
      </c>
      <c r="C2" s="66" t="s">
        <v>3</v>
      </c>
      <c r="D2" s="67"/>
      <c r="E2" s="67"/>
      <c r="F2" s="68"/>
      <c r="I2" s="106" t="str">
        <f>HLOOKUP(C2,$C$85:$U$87,3,FALSE)</f>
        <v>Horticultură</v>
      </c>
    </row>
    <row r="3" spans="1:34" ht="15" x14ac:dyDescent="0.25">
      <c r="B3" s="65" t="s">
        <v>4</v>
      </c>
      <c r="C3" s="69" t="s">
        <v>5</v>
      </c>
      <c r="I3" s="107"/>
    </row>
    <row r="4" spans="1:34" ht="15" x14ac:dyDescent="0.25">
      <c r="B4" s="65" t="s">
        <v>6</v>
      </c>
      <c r="C4" s="66" t="s">
        <v>171</v>
      </c>
      <c r="D4" s="60"/>
      <c r="E4" s="60"/>
      <c r="F4" s="70"/>
      <c r="I4" s="106" t="str">
        <f>VLOOKUP(C4,$B$90:$C$102,2,FALSE)</f>
        <v>decembrie</v>
      </c>
    </row>
    <row r="5" spans="1:34" ht="15.75" x14ac:dyDescent="0.25">
      <c r="B5" s="144" t="s">
        <v>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09"/>
      <c r="U5" s="109"/>
    </row>
    <row r="6" spans="1:34" ht="15" x14ac:dyDescent="0.2">
      <c r="B6" s="145" t="s">
        <v>9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09"/>
      <c r="U6" s="109"/>
    </row>
    <row r="7" spans="1:34" s="50" customFormat="1" ht="30.75" customHeight="1" x14ac:dyDescent="0.2">
      <c r="B7" s="148" t="s">
        <v>10</v>
      </c>
      <c r="C7" s="150" t="s">
        <v>11</v>
      </c>
      <c r="D7" s="150" t="s">
        <v>12</v>
      </c>
      <c r="E7" s="150" t="s">
        <v>13</v>
      </c>
      <c r="F7" s="152" t="s">
        <v>14</v>
      </c>
      <c r="G7" s="150" t="s">
        <v>15</v>
      </c>
      <c r="H7" s="146" t="s">
        <v>16</v>
      </c>
      <c r="I7" s="147"/>
      <c r="J7" s="150" t="s">
        <v>17</v>
      </c>
      <c r="K7" s="146" t="s">
        <v>16</v>
      </c>
      <c r="L7" s="147"/>
      <c r="M7" s="150" t="s">
        <v>18</v>
      </c>
      <c r="N7" s="146" t="s">
        <v>16</v>
      </c>
      <c r="O7" s="147"/>
      <c r="P7" s="150" t="s">
        <v>19</v>
      </c>
      <c r="Q7" s="154" t="s">
        <v>20</v>
      </c>
      <c r="R7" s="154" t="s">
        <v>21</v>
      </c>
      <c r="S7" s="156" t="s">
        <v>22</v>
      </c>
      <c r="T7" s="173">
        <f>G49</f>
        <v>1</v>
      </c>
      <c r="U7" s="173">
        <f>G50</f>
        <v>2</v>
      </c>
      <c r="V7" s="173">
        <f>G51</f>
        <v>3</v>
      </c>
      <c r="W7" s="173">
        <f>G52</f>
        <v>4</v>
      </c>
      <c r="X7" s="173">
        <f>G53</f>
        <v>5</v>
      </c>
      <c r="Y7" s="173">
        <f>G54</f>
        <v>6</v>
      </c>
      <c r="Z7" s="173">
        <f>G55</f>
        <v>7</v>
      </c>
      <c r="AA7" s="173">
        <f>G56</f>
        <v>8</v>
      </c>
      <c r="AB7" s="173">
        <f>G57</f>
        <v>9</v>
      </c>
      <c r="AC7" s="173">
        <f>G58</f>
        <v>10</v>
      </c>
      <c r="AD7" s="173">
        <f>$G59</f>
        <v>11</v>
      </c>
      <c r="AE7" s="173">
        <f>G60</f>
        <v>0</v>
      </c>
      <c r="AF7" s="110"/>
      <c r="AG7" s="110"/>
      <c r="AH7" s="110"/>
    </row>
    <row r="8" spans="1:34" s="50" customFormat="1" ht="30.75" customHeight="1" x14ac:dyDescent="0.2">
      <c r="B8" s="149"/>
      <c r="C8" s="151"/>
      <c r="D8" s="151"/>
      <c r="E8" s="151"/>
      <c r="F8" s="153"/>
      <c r="G8" s="151"/>
      <c r="H8" s="71" t="s">
        <v>23</v>
      </c>
      <c r="I8" s="71" t="s">
        <v>24</v>
      </c>
      <c r="J8" s="151"/>
      <c r="K8" s="71" t="s">
        <v>23</v>
      </c>
      <c r="L8" s="71" t="s">
        <v>24</v>
      </c>
      <c r="M8" s="151"/>
      <c r="N8" s="71" t="s">
        <v>23</v>
      </c>
      <c r="O8" s="71" t="s">
        <v>24</v>
      </c>
      <c r="P8" s="151"/>
      <c r="Q8" s="155"/>
      <c r="R8" s="155"/>
      <c r="S8" s="157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10"/>
      <c r="AG8" s="110"/>
      <c r="AH8" s="110"/>
    </row>
    <row r="9" spans="1:34" s="51" customFormat="1" ht="30.75" customHeight="1" x14ac:dyDescent="0.2">
      <c r="B9" s="169" t="s">
        <v>25</v>
      </c>
      <c r="C9" s="160" t="s">
        <v>26</v>
      </c>
      <c r="D9" s="160" t="s">
        <v>27</v>
      </c>
      <c r="E9" s="160" t="s">
        <v>28</v>
      </c>
      <c r="F9" s="162" t="s">
        <v>29</v>
      </c>
      <c r="G9" s="160" t="s">
        <v>30</v>
      </c>
      <c r="H9" s="171" t="s">
        <v>31</v>
      </c>
      <c r="I9" s="172"/>
      <c r="J9" s="160" t="s">
        <v>32</v>
      </c>
      <c r="K9" s="171" t="s">
        <v>31</v>
      </c>
      <c r="L9" s="172"/>
      <c r="M9" s="160" t="s">
        <v>33</v>
      </c>
      <c r="N9" s="171" t="s">
        <v>31</v>
      </c>
      <c r="O9" s="172"/>
      <c r="P9" s="160" t="s">
        <v>34</v>
      </c>
      <c r="Q9" s="164" t="s">
        <v>35</v>
      </c>
      <c r="R9" s="164" t="s">
        <v>36</v>
      </c>
      <c r="S9" s="166" t="s">
        <v>37</v>
      </c>
      <c r="T9" s="168">
        <f>T7</f>
        <v>1</v>
      </c>
      <c r="U9" s="168">
        <f t="shared" ref="U9:AE9" si="0">U7</f>
        <v>2</v>
      </c>
      <c r="V9" s="168">
        <f t="shared" si="0"/>
        <v>3</v>
      </c>
      <c r="W9" s="168">
        <f t="shared" si="0"/>
        <v>4</v>
      </c>
      <c r="X9" s="168">
        <f t="shared" si="0"/>
        <v>5</v>
      </c>
      <c r="Y9" s="168">
        <f t="shared" si="0"/>
        <v>6</v>
      </c>
      <c r="Z9" s="168">
        <f t="shared" si="0"/>
        <v>7</v>
      </c>
      <c r="AA9" s="168">
        <f t="shared" si="0"/>
        <v>8</v>
      </c>
      <c r="AB9" s="168">
        <f t="shared" si="0"/>
        <v>9</v>
      </c>
      <c r="AC9" s="168">
        <f t="shared" si="0"/>
        <v>10</v>
      </c>
      <c r="AD9" s="168">
        <f t="shared" si="0"/>
        <v>11</v>
      </c>
      <c r="AE9" s="168">
        <f t="shared" si="0"/>
        <v>0</v>
      </c>
      <c r="AF9" s="122"/>
      <c r="AG9" s="122"/>
      <c r="AH9" s="122"/>
    </row>
    <row r="10" spans="1:34" s="52" customFormat="1" ht="30.75" customHeight="1" x14ac:dyDescent="0.2">
      <c r="A10" s="52" t="s">
        <v>38</v>
      </c>
      <c r="B10" s="170"/>
      <c r="C10" s="161"/>
      <c r="D10" s="161"/>
      <c r="E10" s="161"/>
      <c r="F10" s="163"/>
      <c r="G10" s="161"/>
      <c r="H10" s="72" t="s">
        <v>39</v>
      </c>
      <c r="I10" s="72" t="s">
        <v>40</v>
      </c>
      <c r="J10" s="161"/>
      <c r="K10" s="72" t="s">
        <v>39</v>
      </c>
      <c r="L10" s="72" t="s">
        <v>40</v>
      </c>
      <c r="M10" s="161"/>
      <c r="N10" s="72" t="s">
        <v>39</v>
      </c>
      <c r="O10" s="72" t="s">
        <v>40</v>
      </c>
      <c r="P10" s="161"/>
      <c r="Q10" s="165"/>
      <c r="R10" s="165"/>
      <c r="S10" s="167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23"/>
      <c r="AG10" s="123"/>
      <c r="AH10" s="123"/>
    </row>
    <row r="11" spans="1:34" s="50" customFormat="1" ht="16.5" customHeight="1" x14ac:dyDescent="0.2">
      <c r="B11" s="30" t="s">
        <v>41</v>
      </c>
      <c r="C11" s="31" t="s">
        <v>42</v>
      </c>
      <c r="D11" s="31" t="s">
        <v>43</v>
      </c>
      <c r="E11" s="73">
        <v>32</v>
      </c>
      <c r="F11" s="74">
        <f t="shared" ref="F11:F38" si="1">IF(C11=$R$1," ",VLOOKUP(C11,normák,2,FALSE))</f>
        <v>32</v>
      </c>
      <c r="G11" s="75">
        <v>4</v>
      </c>
      <c r="H11" s="75">
        <v>4</v>
      </c>
      <c r="I11" s="75"/>
      <c r="J11" s="75">
        <v>2</v>
      </c>
      <c r="K11" s="75">
        <v>2</v>
      </c>
      <c r="L11" s="75"/>
      <c r="M11" s="75"/>
      <c r="N11" s="75"/>
      <c r="O11" s="75"/>
      <c r="P11" s="75"/>
      <c r="Q11" s="111">
        <f t="shared" ref="Q11:Q38" si="2">IF(B11&lt;&gt;0,(H11*2)*VLOOKUP(C11,bérezés,3,FALSE)+(I11*2)*VLOOKUP(C11,bérezés,4,FALSE)+(K11+N11)*VLOOKUP(C11,bérezés,5,FALSE)+(L11+O11)*VLOOKUP(C11,bérezés,6,FALSE)+P11*$D$70," ")</f>
        <v>700</v>
      </c>
      <c r="R11" s="112" t="str">
        <f>CONCATENATE(T11,U11,V11,W11,X11,Y11,Z11,AA11,AB11,AC11,AD11,AE11)</f>
        <v xml:space="preserve">      </v>
      </c>
      <c r="S11" s="113"/>
      <c r="T11" s="114" t="str">
        <f>IF(AND(D11=$B$77,E11=0),"1"," ")</f>
        <v/>
      </c>
      <c r="U11" s="114" t="str">
        <f>IF(H11+I11&lt;&gt;G11,"2"," ")</f>
        <v xml:space="preserve"> </v>
      </c>
      <c r="V11" s="114" t="str">
        <f>IF(K11+L11&lt;&gt;J11,"3"," ")</f>
        <v xml:space="preserve"> </v>
      </c>
      <c r="W11" s="114" t="str">
        <f>IF(N11+O11&lt;&gt;M11,"4"," ")</f>
        <v/>
      </c>
      <c r="X11" s="114" t="str">
        <f>IF(B11&lt;&gt;0,IF(AND(D11=$B$77,E11&lt;F11,OR((H11+I11)*2+K11+L11&gt;MAX((G11*2+J11-F11+E11),0),AND(G11*2&gt;=MAX(F11-E11,0),(G11-H11-I11)*2&lt;MAX(F11-E11,0)))),"5"," ")," ")</f>
        <v xml:space="preserve"> </v>
      </c>
      <c r="Y11" s="114" t="str">
        <f>IF(AND(D11=$B$77,P11/10&gt;5),"6",IF(AND(D11&lt;&gt;$B$77,P11/10&gt;8),"6"," "))</f>
        <v/>
      </c>
      <c r="Z11" s="124" t="str">
        <f>IF(H11*2+K11&gt;F11,"7"," ")</f>
        <v xml:space="preserve"> </v>
      </c>
      <c r="AA11" s="114" t="str">
        <f>IF(B11&lt;&gt;0,IF(AND(D11=$D$77,I11*2+L11&gt;F11*1.5),"9",IF((H11+I11)*2+K11+L11&gt;F11*1.5,"8"," "))," ")</f>
        <v xml:space="preserve"> </v>
      </c>
      <c r="AB11" s="114" t="str">
        <f>IF(AND(B11&lt;&gt;0,OR(C11=0,D11=0)),"9"," ")</f>
        <v/>
      </c>
      <c r="AC11" s="114" t="str">
        <f>IF(AND(D11=$D$77,OR(H11&lt;&gt;0,K11&lt;&gt;0,N11&lt;&gt;0)),"10"," ")</f>
        <v xml:space="preserve"> </v>
      </c>
      <c r="AD11" s="114" t="str">
        <f>IF(B11&lt;&gt;0,IF(AND(D11=$D$77,O11&gt;F11*1.5),"12",IF(OR(N11&gt;F11,N11+O11&gt;F11*1.5),"11"," "))," ")</f>
        <v/>
      </c>
      <c r="AE11" s="114"/>
      <c r="AF11" s="110"/>
      <c r="AG11" s="110"/>
      <c r="AH11" s="110"/>
    </row>
    <row r="12" spans="1:34" s="50" customFormat="1" ht="15" x14ac:dyDescent="0.2">
      <c r="B12" s="34" t="s">
        <v>44</v>
      </c>
      <c r="C12" s="35" t="s">
        <v>42</v>
      </c>
      <c r="D12" s="31" t="s">
        <v>43</v>
      </c>
      <c r="E12" s="76">
        <v>32</v>
      </c>
      <c r="F12" s="74">
        <f t="shared" si="1"/>
        <v>32</v>
      </c>
      <c r="G12" s="36">
        <v>10</v>
      </c>
      <c r="H12" s="36">
        <v>10</v>
      </c>
      <c r="I12" s="36"/>
      <c r="J12" s="36">
        <v>22</v>
      </c>
      <c r="K12" s="36">
        <v>22</v>
      </c>
      <c r="L12" s="36"/>
      <c r="M12" s="36"/>
      <c r="N12" s="36"/>
      <c r="O12" s="36"/>
      <c r="P12" s="75"/>
      <c r="Q12" s="111">
        <f t="shared" si="2"/>
        <v>2940</v>
      </c>
      <c r="R12" s="112" t="str">
        <f t="shared" ref="R12:R38" si="3">CONCATENATE(T12,U12,V12,W12,X12,Y12,Z12,AA12,AB12,AC12,AD12,AE12)</f>
        <v xml:space="preserve">   7  </v>
      </c>
      <c r="S12" s="113" t="s">
        <v>258</v>
      </c>
      <c r="T12" s="114" t="str">
        <f t="shared" ref="T12:T38" si="4">IF(AND(D12=$B$77,E12=0),"1"," ")</f>
        <v/>
      </c>
      <c r="U12" s="114" t="str">
        <f t="shared" ref="U12:U38" si="5">IF(H12+I12&lt;&gt;G12,"2"," ")</f>
        <v xml:space="preserve"> </v>
      </c>
      <c r="V12" s="114" t="str">
        <f t="shared" ref="V12:V38" si="6">IF(K12+L12&lt;&gt;J12,"3"," ")</f>
        <v xml:space="preserve"> </v>
      </c>
      <c r="W12" s="114" t="str">
        <f t="shared" ref="W12:W38" si="7">IF(N12+O12&lt;&gt;M12,"4"," ")</f>
        <v/>
      </c>
      <c r="X12" s="114" t="str">
        <f t="shared" ref="X12:X38" si="8">IF(B12&lt;&gt;0,IF(AND(D12=$B$77,E12&lt;F12,OR((H12+I12)*2+K12+L12&gt;MAX((G12*2+J12-F12+E12),0),AND(G12*2&gt;=MAX(F12-E12,0),(G12-H12-I12)*2&lt;MAX(F12-E12,0)))),"5"," ")," ")</f>
        <v xml:space="preserve"> </v>
      </c>
      <c r="Y12" s="114" t="str">
        <f t="shared" ref="Y12:Y38" si="9">IF(AND(D12=$B$77,P12/10&gt;5),"6",IF(AND(D12&lt;&gt;$B$77,P12/10&gt;8),"6"," "))</f>
        <v/>
      </c>
      <c r="Z12" s="124" t="str">
        <f t="shared" ref="Z12:Z38" si="10">IF(H12*2+K12&gt;F12,"7"," ")</f>
        <v>7</v>
      </c>
      <c r="AA12" s="114" t="str">
        <f t="shared" ref="AA12:AA38" si="11">IF(B12&lt;&gt;0,IF(AND(D12=$D$77,I12*2+L12&gt;F12*1.5),"9",IF((H12+I12)*2+K12+L12&gt;F12*1.5,"8"," "))," ")</f>
        <v xml:space="preserve"> </v>
      </c>
      <c r="AB12" s="114" t="str">
        <f t="shared" ref="AB12:AB38" si="12">IF(AND(B12&lt;&gt;0,OR(C12=0,D12=0)),"9"," ")</f>
        <v/>
      </c>
      <c r="AC12" s="114" t="str">
        <f t="shared" ref="AC12:AC38" si="13">IF(AND(D12=$D$77,OR(H12&lt;&gt;0,K12&lt;&gt;0,N12&lt;&gt;0)),"10"," ")</f>
        <v xml:space="preserve"> </v>
      </c>
      <c r="AD12" s="114" t="str">
        <f t="shared" ref="AD12:AD38" si="14">IF(B12&lt;&gt;0,IF(AND(D12=$D$77,O12&gt;F12*1.5),"12",IF(OR(N12&gt;F12,N12+O12&gt;F12*1.5),"11"," "))," ")</f>
        <v/>
      </c>
      <c r="AE12" s="114"/>
      <c r="AF12" s="110"/>
      <c r="AG12" s="110"/>
      <c r="AH12" s="110"/>
    </row>
    <row r="13" spans="1:34" s="50" customFormat="1" ht="15" x14ac:dyDescent="0.2">
      <c r="B13" s="36" t="s">
        <v>45</v>
      </c>
      <c r="C13" s="35" t="s">
        <v>46</v>
      </c>
      <c r="D13" s="31" t="s">
        <v>43</v>
      </c>
      <c r="E13" s="76">
        <v>36</v>
      </c>
      <c r="F13" s="74">
        <f t="shared" si="1"/>
        <v>36</v>
      </c>
      <c r="G13" s="36"/>
      <c r="H13" s="36"/>
      <c r="I13" s="36"/>
      <c r="J13" s="36">
        <v>22</v>
      </c>
      <c r="K13" s="36">
        <v>22</v>
      </c>
      <c r="L13" s="36"/>
      <c r="M13" s="36"/>
      <c r="N13" s="36"/>
      <c r="O13" s="36"/>
      <c r="P13" s="75"/>
      <c r="Q13" s="111">
        <f t="shared" si="2"/>
        <v>1540</v>
      </c>
      <c r="R13" s="112" t="str">
        <f t="shared" si="3"/>
        <v xml:space="preserve">     </v>
      </c>
      <c r="S13" s="113"/>
      <c r="T13" s="114" t="str">
        <f t="shared" si="4"/>
        <v/>
      </c>
      <c r="U13" s="114" t="str">
        <f t="shared" si="5"/>
        <v/>
      </c>
      <c r="V13" s="114" t="str">
        <f t="shared" si="6"/>
        <v xml:space="preserve"> </v>
      </c>
      <c r="W13" s="114" t="str">
        <f t="shared" si="7"/>
        <v/>
      </c>
      <c r="X13" s="114" t="str">
        <f t="shared" si="8"/>
        <v xml:space="preserve"> </v>
      </c>
      <c r="Y13" s="114" t="str">
        <f t="shared" si="9"/>
        <v/>
      </c>
      <c r="Z13" s="124" t="str">
        <f t="shared" si="10"/>
        <v xml:space="preserve"> </v>
      </c>
      <c r="AA13" s="114" t="str">
        <f t="shared" si="11"/>
        <v xml:space="preserve"> </v>
      </c>
      <c r="AB13" s="114" t="str">
        <f t="shared" si="12"/>
        <v/>
      </c>
      <c r="AC13" s="114" t="str">
        <f t="shared" si="13"/>
        <v xml:space="preserve"> </v>
      </c>
      <c r="AD13" s="114" t="str">
        <f t="shared" si="14"/>
        <v/>
      </c>
      <c r="AE13" s="114"/>
      <c r="AF13" s="110"/>
      <c r="AG13" s="110"/>
      <c r="AH13" s="110"/>
    </row>
    <row r="14" spans="1:34" s="50" customFormat="1" ht="15" x14ac:dyDescent="0.2">
      <c r="B14" s="36" t="s">
        <v>47</v>
      </c>
      <c r="C14" s="35" t="s">
        <v>46</v>
      </c>
      <c r="D14" s="31" t="s">
        <v>43</v>
      </c>
      <c r="E14" s="76">
        <v>36</v>
      </c>
      <c r="F14" s="74">
        <f t="shared" si="1"/>
        <v>36</v>
      </c>
      <c r="G14" s="77">
        <v>8</v>
      </c>
      <c r="H14" s="77">
        <v>8</v>
      </c>
      <c r="I14" s="77"/>
      <c r="J14" s="77">
        <v>4</v>
      </c>
      <c r="K14" s="77">
        <v>4</v>
      </c>
      <c r="L14" s="77"/>
      <c r="M14" s="77"/>
      <c r="N14" s="77"/>
      <c r="O14" s="77"/>
      <c r="P14" s="75"/>
      <c r="Q14" s="111">
        <f t="shared" si="2"/>
        <v>1400</v>
      </c>
      <c r="R14" s="112" t="str">
        <f t="shared" si="3"/>
        <v xml:space="preserve">      </v>
      </c>
      <c r="S14" s="113"/>
      <c r="T14" s="114" t="str">
        <f t="shared" si="4"/>
        <v/>
      </c>
      <c r="U14" s="114" t="str">
        <f t="shared" si="5"/>
        <v xml:space="preserve"> </v>
      </c>
      <c r="V14" s="114" t="str">
        <f t="shared" si="6"/>
        <v xml:space="preserve"> </v>
      </c>
      <c r="W14" s="114" t="str">
        <f t="shared" si="7"/>
        <v/>
      </c>
      <c r="X14" s="114" t="str">
        <f t="shared" si="8"/>
        <v xml:space="preserve"> </v>
      </c>
      <c r="Y14" s="114" t="str">
        <f t="shared" si="9"/>
        <v/>
      </c>
      <c r="Z14" s="124" t="str">
        <f t="shared" si="10"/>
        <v xml:space="preserve"> </v>
      </c>
      <c r="AA14" s="114" t="str">
        <f t="shared" si="11"/>
        <v xml:space="preserve"> </v>
      </c>
      <c r="AB14" s="114" t="str">
        <f t="shared" si="12"/>
        <v/>
      </c>
      <c r="AC14" s="114" t="str">
        <f t="shared" si="13"/>
        <v xml:space="preserve"> </v>
      </c>
      <c r="AD14" s="114" t="str">
        <f t="shared" si="14"/>
        <v/>
      </c>
      <c r="AE14" s="114"/>
      <c r="AF14" s="110"/>
      <c r="AG14" s="110"/>
      <c r="AH14" s="110"/>
    </row>
    <row r="15" spans="1:34" s="50" customFormat="1" ht="15" x14ac:dyDescent="0.2">
      <c r="B15" s="34" t="s">
        <v>48</v>
      </c>
      <c r="C15" s="35" t="s">
        <v>49</v>
      </c>
      <c r="D15" s="31" t="s">
        <v>43</v>
      </c>
      <c r="E15" s="76">
        <v>44</v>
      </c>
      <c r="F15" s="74">
        <f t="shared" si="1"/>
        <v>44</v>
      </c>
      <c r="G15" s="77">
        <v>8</v>
      </c>
      <c r="H15" s="77">
        <v>8</v>
      </c>
      <c r="I15" s="77"/>
      <c r="J15" s="77">
        <v>18</v>
      </c>
      <c r="K15" s="77">
        <v>18</v>
      </c>
      <c r="L15" s="77"/>
      <c r="M15" s="77"/>
      <c r="N15" s="77"/>
      <c r="O15" s="77"/>
      <c r="P15" s="75"/>
      <c r="Q15" s="111">
        <f t="shared" si="2"/>
        <v>2380</v>
      </c>
      <c r="R15" s="112" t="str">
        <f t="shared" si="3"/>
        <v xml:space="preserve">      </v>
      </c>
      <c r="S15" s="113"/>
      <c r="T15" s="114" t="str">
        <f t="shared" si="4"/>
        <v/>
      </c>
      <c r="U15" s="114" t="str">
        <f t="shared" si="5"/>
        <v xml:space="preserve"> </v>
      </c>
      <c r="V15" s="114" t="str">
        <f t="shared" si="6"/>
        <v xml:space="preserve"> </v>
      </c>
      <c r="W15" s="114" t="str">
        <f t="shared" si="7"/>
        <v/>
      </c>
      <c r="X15" s="114" t="str">
        <f t="shared" si="8"/>
        <v xml:space="preserve"> </v>
      </c>
      <c r="Y15" s="114" t="str">
        <f t="shared" si="9"/>
        <v/>
      </c>
      <c r="Z15" s="124" t="str">
        <f t="shared" si="10"/>
        <v xml:space="preserve"> </v>
      </c>
      <c r="AA15" s="114" t="str">
        <f t="shared" si="11"/>
        <v xml:space="preserve"> </v>
      </c>
      <c r="AB15" s="114" t="str">
        <f t="shared" si="12"/>
        <v/>
      </c>
      <c r="AC15" s="114" t="str">
        <f t="shared" si="13"/>
        <v xml:space="preserve"> </v>
      </c>
      <c r="AD15" s="114" t="str">
        <f t="shared" si="14"/>
        <v/>
      </c>
      <c r="AE15" s="114"/>
      <c r="AF15" s="110"/>
      <c r="AG15" s="110"/>
      <c r="AH15" s="110"/>
    </row>
    <row r="16" spans="1:34" s="50" customFormat="1" ht="15" x14ac:dyDescent="0.2">
      <c r="B16" s="34" t="s">
        <v>50</v>
      </c>
      <c r="C16" s="35" t="s">
        <v>49</v>
      </c>
      <c r="D16" s="31" t="s">
        <v>43</v>
      </c>
      <c r="E16" s="76">
        <v>44</v>
      </c>
      <c r="F16" s="74">
        <f t="shared" si="1"/>
        <v>44</v>
      </c>
      <c r="G16" s="36"/>
      <c r="H16" s="36"/>
      <c r="I16" s="36"/>
      <c r="J16" s="36">
        <v>18</v>
      </c>
      <c r="K16" s="36">
        <v>18</v>
      </c>
      <c r="L16" s="36"/>
      <c r="M16" s="36"/>
      <c r="N16" s="36"/>
      <c r="O16" s="36"/>
      <c r="P16" s="75"/>
      <c r="Q16" s="111">
        <f t="shared" si="2"/>
        <v>1260</v>
      </c>
      <c r="R16" s="112" t="str">
        <f t="shared" si="3"/>
        <v xml:space="preserve">     </v>
      </c>
      <c r="S16" s="113"/>
      <c r="T16" s="114" t="str">
        <f t="shared" si="4"/>
        <v/>
      </c>
      <c r="U16" s="114" t="str">
        <f t="shared" si="5"/>
        <v/>
      </c>
      <c r="V16" s="114" t="str">
        <f t="shared" si="6"/>
        <v xml:space="preserve"> </v>
      </c>
      <c r="W16" s="114" t="str">
        <f t="shared" si="7"/>
        <v/>
      </c>
      <c r="X16" s="114" t="str">
        <f t="shared" si="8"/>
        <v xml:space="preserve"> </v>
      </c>
      <c r="Y16" s="114" t="str">
        <f t="shared" si="9"/>
        <v/>
      </c>
      <c r="Z16" s="124" t="str">
        <f t="shared" si="10"/>
        <v xml:space="preserve"> </v>
      </c>
      <c r="AA16" s="114" t="str">
        <f t="shared" si="11"/>
        <v xml:space="preserve"> </v>
      </c>
      <c r="AB16" s="114" t="str">
        <f t="shared" si="12"/>
        <v/>
      </c>
      <c r="AC16" s="114" t="str">
        <f t="shared" si="13"/>
        <v xml:space="preserve"> </v>
      </c>
      <c r="AD16" s="114" t="str">
        <f t="shared" si="14"/>
        <v/>
      </c>
      <c r="AE16" s="114"/>
      <c r="AF16" s="110"/>
      <c r="AG16" s="110"/>
      <c r="AH16" s="110"/>
    </row>
    <row r="17" spans="2:34" s="50" customFormat="1" ht="15" x14ac:dyDescent="0.2">
      <c r="B17" s="34" t="s">
        <v>51</v>
      </c>
      <c r="C17" s="35" t="s">
        <v>49</v>
      </c>
      <c r="D17" s="31" t="s">
        <v>43</v>
      </c>
      <c r="E17" s="76">
        <v>44</v>
      </c>
      <c r="F17" s="74">
        <f t="shared" si="1"/>
        <v>44</v>
      </c>
      <c r="G17" s="36">
        <v>6</v>
      </c>
      <c r="H17" s="36">
        <v>6</v>
      </c>
      <c r="I17" s="36"/>
      <c r="J17" s="36">
        <v>4</v>
      </c>
      <c r="K17" s="36">
        <v>4</v>
      </c>
      <c r="L17" s="36"/>
      <c r="M17" s="36"/>
      <c r="N17" s="36"/>
      <c r="O17" s="36"/>
      <c r="P17" s="75"/>
      <c r="Q17" s="111">
        <f t="shared" si="2"/>
        <v>1120</v>
      </c>
      <c r="R17" s="112" t="str">
        <f t="shared" si="3"/>
        <v xml:space="preserve">      </v>
      </c>
      <c r="S17" s="113"/>
      <c r="T17" s="114" t="str">
        <f t="shared" si="4"/>
        <v/>
      </c>
      <c r="U17" s="114" t="str">
        <f t="shared" si="5"/>
        <v xml:space="preserve"> </v>
      </c>
      <c r="V17" s="114" t="str">
        <f t="shared" si="6"/>
        <v xml:space="preserve"> </v>
      </c>
      <c r="W17" s="114" t="str">
        <f t="shared" si="7"/>
        <v/>
      </c>
      <c r="X17" s="114" t="str">
        <f t="shared" si="8"/>
        <v xml:space="preserve"> </v>
      </c>
      <c r="Y17" s="114" t="str">
        <f t="shared" si="9"/>
        <v/>
      </c>
      <c r="Z17" s="124" t="str">
        <f t="shared" si="10"/>
        <v xml:space="preserve"> </v>
      </c>
      <c r="AA17" s="114" t="str">
        <f t="shared" si="11"/>
        <v xml:space="preserve"> </v>
      </c>
      <c r="AB17" s="114" t="str">
        <f t="shared" si="12"/>
        <v/>
      </c>
      <c r="AC17" s="114" t="str">
        <f t="shared" si="13"/>
        <v xml:space="preserve"> </v>
      </c>
      <c r="AD17" s="114" t="str">
        <f t="shared" si="14"/>
        <v/>
      </c>
      <c r="AE17" s="114"/>
      <c r="AF17" s="110"/>
      <c r="AG17" s="110"/>
      <c r="AH17" s="110"/>
    </row>
    <row r="18" spans="2:34" s="50" customFormat="1" ht="15" x14ac:dyDescent="0.2">
      <c r="B18" s="34" t="s">
        <v>52</v>
      </c>
      <c r="C18" s="35" t="s">
        <v>49</v>
      </c>
      <c r="D18" s="31" t="s">
        <v>43</v>
      </c>
      <c r="E18" s="76">
        <v>44</v>
      </c>
      <c r="F18" s="74">
        <f t="shared" si="1"/>
        <v>44</v>
      </c>
      <c r="G18" s="36">
        <v>14</v>
      </c>
      <c r="H18" s="36">
        <v>14</v>
      </c>
      <c r="I18" s="36"/>
      <c r="J18" s="36">
        <v>28</v>
      </c>
      <c r="K18" s="36">
        <v>28</v>
      </c>
      <c r="L18" s="36"/>
      <c r="M18" s="36"/>
      <c r="N18" s="36"/>
      <c r="O18" s="36"/>
      <c r="P18" s="75"/>
      <c r="Q18" s="111">
        <f t="shared" si="2"/>
        <v>3920</v>
      </c>
      <c r="R18" s="112" t="str">
        <f t="shared" si="3"/>
        <v xml:space="preserve">   7  </v>
      </c>
      <c r="S18" s="113" t="s">
        <v>259</v>
      </c>
      <c r="T18" s="114" t="str">
        <f t="shared" si="4"/>
        <v/>
      </c>
      <c r="U18" s="114" t="str">
        <f t="shared" si="5"/>
        <v xml:space="preserve"> </v>
      </c>
      <c r="V18" s="114" t="str">
        <f t="shared" si="6"/>
        <v xml:space="preserve"> </v>
      </c>
      <c r="W18" s="114" t="str">
        <f t="shared" si="7"/>
        <v/>
      </c>
      <c r="X18" s="114" t="str">
        <f t="shared" si="8"/>
        <v xml:space="preserve"> </v>
      </c>
      <c r="Y18" s="114" t="str">
        <f t="shared" si="9"/>
        <v/>
      </c>
      <c r="Z18" s="124" t="str">
        <f t="shared" si="10"/>
        <v>7</v>
      </c>
      <c r="AA18" s="114" t="str">
        <f t="shared" si="11"/>
        <v xml:space="preserve"> </v>
      </c>
      <c r="AB18" s="114" t="str">
        <f t="shared" si="12"/>
        <v/>
      </c>
      <c r="AC18" s="114" t="str">
        <f t="shared" si="13"/>
        <v xml:space="preserve"> </v>
      </c>
      <c r="AD18" s="114" t="str">
        <f t="shared" si="14"/>
        <v/>
      </c>
      <c r="AE18" s="114"/>
      <c r="AF18" s="110"/>
      <c r="AG18" s="110"/>
      <c r="AH18" s="110"/>
    </row>
    <row r="19" spans="2:34" s="50" customFormat="1" ht="15" x14ac:dyDescent="0.2">
      <c r="B19" s="34" t="s">
        <v>53</v>
      </c>
      <c r="C19" s="35" t="s">
        <v>49</v>
      </c>
      <c r="D19" s="31" t="s">
        <v>43</v>
      </c>
      <c r="E19" s="76">
        <v>44</v>
      </c>
      <c r="F19" s="74">
        <f t="shared" si="1"/>
        <v>44</v>
      </c>
      <c r="G19" s="36">
        <v>6</v>
      </c>
      <c r="H19" s="36">
        <v>6</v>
      </c>
      <c r="I19" s="36"/>
      <c r="J19" s="36">
        <v>2</v>
      </c>
      <c r="K19" s="36">
        <v>2</v>
      </c>
      <c r="L19" s="36"/>
      <c r="M19" s="36"/>
      <c r="N19" s="36"/>
      <c r="O19" s="36"/>
      <c r="P19" s="75"/>
      <c r="Q19" s="111">
        <f t="shared" si="2"/>
        <v>980</v>
      </c>
      <c r="R19" s="112" t="str">
        <f t="shared" si="3"/>
        <v xml:space="preserve">      </v>
      </c>
      <c r="S19" s="113"/>
      <c r="T19" s="114" t="str">
        <f t="shared" si="4"/>
        <v/>
      </c>
      <c r="U19" s="114" t="str">
        <f t="shared" si="5"/>
        <v xml:space="preserve"> </v>
      </c>
      <c r="V19" s="114" t="str">
        <f t="shared" si="6"/>
        <v xml:space="preserve"> </v>
      </c>
      <c r="W19" s="114" t="str">
        <f t="shared" si="7"/>
        <v/>
      </c>
      <c r="X19" s="114" t="str">
        <f t="shared" si="8"/>
        <v xml:space="preserve"> </v>
      </c>
      <c r="Y19" s="114" t="str">
        <f t="shared" si="9"/>
        <v/>
      </c>
      <c r="Z19" s="124" t="str">
        <f t="shared" si="10"/>
        <v xml:space="preserve"> </v>
      </c>
      <c r="AA19" s="114" t="str">
        <f t="shared" si="11"/>
        <v xml:space="preserve"> </v>
      </c>
      <c r="AB19" s="114" t="str">
        <f t="shared" si="12"/>
        <v/>
      </c>
      <c r="AC19" s="114" t="str">
        <f t="shared" si="13"/>
        <v xml:space="preserve"> </v>
      </c>
      <c r="AD19" s="114" t="str">
        <f t="shared" si="14"/>
        <v/>
      </c>
      <c r="AE19" s="114"/>
      <c r="AF19" s="110"/>
      <c r="AG19" s="110"/>
      <c r="AH19" s="110"/>
    </row>
    <row r="20" spans="2:34" s="50" customFormat="1" ht="15" x14ac:dyDescent="0.2">
      <c r="B20" s="34" t="s">
        <v>54</v>
      </c>
      <c r="C20" s="35" t="s">
        <v>49</v>
      </c>
      <c r="D20" s="31" t="s">
        <v>43</v>
      </c>
      <c r="E20" s="76">
        <v>44</v>
      </c>
      <c r="F20" s="74">
        <f t="shared" si="1"/>
        <v>44</v>
      </c>
      <c r="G20" s="36"/>
      <c r="H20" s="36"/>
      <c r="I20" s="36"/>
      <c r="J20" s="36">
        <v>6</v>
      </c>
      <c r="K20" s="36">
        <v>6</v>
      </c>
      <c r="L20" s="36"/>
      <c r="M20" s="36"/>
      <c r="N20" s="36"/>
      <c r="O20" s="36"/>
      <c r="P20" s="75"/>
      <c r="Q20" s="111">
        <f t="shared" si="2"/>
        <v>420</v>
      </c>
      <c r="R20" s="112" t="str">
        <f t="shared" si="3"/>
        <v xml:space="preserve">     </v>
      </c>
      <c r="S20" s="113"/>
      <c r="T20" s="114" t="str">
        <f t="shared" si="4"/>
        <v/>
      </c>
      <c r="U20" s="114" t="str">
        <f t="shared" si="5"/>
        <v/>
      </c>
      <c r="V20" s="114" t="str">
        <f t="shared" si="6"/>
        <v xml:space="preserve"> </v>
      </c>
      <c r="W20" s="114" t="str">
        <f t="shared" si="7"/>
        <v/>
      </c>
      <c r="X20" s="114" t="str">
        <f t="shared" si="8"/>
        <v xml:space="preserve"> </v>
      </c>
      <c r="Y20" s="114" t="str">
        <f t="shared" si="9"/>
        <v/>
      </c>
      <c r="Z20" s="124" t="str">
        <f t="shared" si="10"/>
        <v xml:space="preserve"> </v>
      </c>
      <c r="AA20" s="114" t="str">
        <f t="shared" si="11"/>
        <v xml:space="preserve"> </v>
      </c>
      <c r="AB20" s="114" t="str">
        <f t="shared" si="12"/>
        <v/>
      </c>
      <c r="AC20" s="114" t="str">
        <f t="shared" si="13"/>
        <v xml:space="preserve"> </v>
      </c>
      <c r="AD20" s="114" t="str">
        <f t="shared" si="14"/>
        <v/>
      </c>
      <c r="AE20" s="114"/>
      <c r="AF20" s="110"/>
      <c r="AG20" s="110"/>
      <c r="AH20" s="110"/>
    </row>
    <row r="21" spans="2:34" s="50" customFormat="1" ht="15" x14ac:dyDescent="0.2">
      <c r="B21" s="34" t="s">
        <v>55</v>
      </c>
      <c r="C21" s="35" t="s">
        <v>56</v>
      </c>
      <c r="D21" s="31" t="s">
        <v>57</v>
      </c>
      <c r="E21" s="76">
        <v>48</v>
      </c>
      <c r="F21" s="74">
        <f t="shared" si="1"/>
        <v>48</v>
      </c>
      <c r="G21" s="36"/>
      <c r="H21" s="36"/>
      <c r="I21" s="36"/>
      <c r="J21" s="36">
        <v>18</v>
      </c>
      <c r="K21" s="36"/>
      <c r="L21" s="36">
        <v>18</v>
      </c>
      <c r="M21" s="36"/>
      <c r="N21" s="36"/>
      <c r="O21" s="36"/>
      <c r="P21" s="75"/>
      <c r="Q21" s="111">
        <f t="shared" si="2"/>
        <v>1260</v>
      </c>
      <c r="R21" s="112" t="str">
        <f t="shared" si="3"/>
        <v xml:space="preserve">   </v>
      </c>
      <c r="S21" s="113"/>
      <c r="T21" s="114" t="str">
        <f t="shared" si="4"/>
        <v/>
      </c>
      <c r="U21" s="114" t="str">
        <f t="shared" si="5"/>
        <v/>
      </c>
      <c r="V21" s="114" t="str">
        <f t="shared" si="6"/>
        <v xml:space="preserve"> </v>
      </c>
      <c r="W21" s="114" t="str">
        <f t="shared" si="7"/>
        <v/>
      </c>
      <c r="X21" s="114" t="str">
        <f t="shared" si="8"/>
        <v xml:space="preserve"> </v>
      </c>
      <c r="Y21" s="114" t="str">
        <f t="shared" si="9"/>
        <v/>
      </c>
      <c r="Z21" s="124" t="str">
        <f t="shared" si="10"/>
        <v/>
      </c>
      <c r="AA21" s="114" t="str">
        <f t="shared" si="11"/>
        <v xml:space="preserve"> </v>
      </c>
      <c r="AB21" s="114" t="str">
        <f t="shared" si="12"/>
        <v/>
      </c>
      <c r="AC21" s="114" t="str">
        <f t="shared" si="13"/>
        <v/>
      </c>
      <c r="AD21" s="114" t="str">
        <f t="shared" si="14"/>
        <v/>
      </c>
      <c r="AE21" s="114"/>
      <c r="AF21" s="110"/>
      <c r="AG21" s="110"/>
      <c r="AH21" s="110"/>
    </row>
    <row r="22" spans="2:34" s="50" customFormat="1" ht="15" x14ac:dyDescent="0.2">
      <c r="B22" s="34" t="s">
        <v>58</v>
      </c>
      <c r="C22" s="35" t="s">
        <v>56</v>
      </c>
      <c r="D22" s="31" t="s">
        <v>57</v>
      </c>
      <c r="E22" s="76">
        <v>48</v>
      </c>
      <c r="F22" s="74">
        <f t="shared" si="1"/>
        <v>48</v>
      </c>
      <c r="G22" s="36">
        <v>2</v>
      </c>
      <c r="H22" s="36"/>
      <c r="I22" s="36">
        <v>2</v>
      </c>
      <c r="J22" s="36">
        <v>6</v>
      </c>
      <c r="K22" s="36"/>
      <c r="L22" s="36">
        <v>6</v>
      </c>
      <c r="M22" s="36"/>
      <c r="N22" s="36"/>
      <c r="O22" s="36"/>
      <c r="P22" s="75"/>
      <c r="Q22" s="111">
        <f t="shared" si="2"/>
        <v>700</v>
      </c>
      <c r="R22" s="112" t="str">
        <f t="shared" si="3"/>
        <v xml:space="preserve">      </v>
      </c>
      <c r="S22" s="113"/>
      <c r="T22" s="114" t="str">
        <f t="shared" si="4"/>
        <v/>
      </c>
      <c r="U22" s="114" t="str">
        <f t="shared" si="5"/>
        <v xml:space="preserve"> </v>
      </c>
      <c r="V22" s="114" t="str">
        <f t="shared" si="6"/>
        <v xml:space="preserve"> </v>
      </c>
      <c r="W22" s="114" t="str">
        <f t="shared" si="7"/>
        <v/>
      </c>
      <c r="X22" s="114" t="str">
        <f t="shared" si="8"/>
        <v xml:space="preserve"> </v>
      </c>
      <c r="Y22" s="114" t="str">
        <f t="shared" si="9"/>
        <v/>
      </c>
      <c r="Z22" s="124" t="str">
        <f t="shared" si="10"/>
        <v xml:space="preserve"> </v>
      </c>
      <c r="AA22" s="114" t="str">
        <f t="shared" si="11"/>
        <v xml:space="preserve"> </v>
      </c>
      <c r="AB22" s="114" t="str">
        <f t="shared" si="12"/>
        <v/>
      </c>
      <c r="AC22" s="114" t="str">
        <f t="shared" si="13"/>
        <v xml:space="preserve"> </v>
      </c>
      <c r="AD22" s="114" t="str">
        <f t="shared" si="14"/>
        <v/>
      </c>
      <c r="AE22" s="114"/>
      <c r="AF22" s="110"/>
      <c r="AG22" s="110"/>
      <c r="AH22" s="110"/>
    </row>
    <row r="23" spans="2:34" s="53" customFormat="1" ht="15" x14ac:dyDescent="0.2">
      <c r="B23" s="36"/>
      <c r="C23" s="35"/>
      <c r="D23" s="35"/>
      <c r="E23" s="76"/>
      <c r="F23" s="74" t="str">
        <f t="shared" si="1"/>
        <v/>
      </c>
      <c r="G23" s="36"/>
      <c r="H23" s="36"/>
      <c r="I23" s="36"/>
      <c r="J23" s="36"/>
      <c r="K23" s="36"/>
      <c r="L23" s="36"/>
      <c r="M23" s="36"/>
      <c r="N23" s="36"/>
      <c r="O23" s="36"/>
      <c r="P23" s="75"/>
      <c r="Q23" s="111" t="str">
        <f t="shared" si="2"/>
        <v/>
      </c>
      <c r="R23" s="112" t="str">
        <f t="shared" si="3"/>
        <v/>
      </c>
      <c r="S23" s="115"/>
      <c r="T23" s="114" t="str">
        <f t="shared" si="4"/>
        <v/>
      </c>
      <c r="U23" s="114" t="str">
        <f t="shared" si="5"/>
        <v/>
      </c>
      <c r="V23" s="114" t="str">
        <f t="shared" si="6"/>
        <v/>
      </c>
      <c r="W23" s="114" t="str">
        <f t="shared" si="7"/>
        <v/>
      </c>
      <c r="X23" s="114" t="str">
        <f t="shared" si="8"/>
        <v/>
      </c>
      <c r="Y23" s="114" t="str">
        <f t="shared" si="9"/>
        <v/>
      </c>
      <c r="Z23" s="124" t="str">
        <f t="shared" si="10"/>
        <v/>
      </c>
      <c r="AA23" s="114" t="str">
        <f t="shared" si="11"/>
        <v/>
      </c>
      <c r="AB23" s="114" t="str">
        <f t="shared" si="12"/>
        <v/>
      </c>
      <c r="AC23" s="114" t="str">
        <f t="shared" si="13"/>
        <v/>
      </c>
      <c r="AD23" s="114" t="str">
        <f t="shared" si="14"/>
        <v/>
      </c>
      <c r="AE23" s="114"/>
      <c r="AF23" s="125"/>
      <c r="AG23" s="125"/>
      <c r="AH23" s="125"/>
    </row>
    <row r="24" spans="2:34" s="50" customFormat="1" ht="15" x14ac:dyDescent="0.2">
      <c r="B24" s="34"/>
      <c r="C24" s="35"/>
      <c r="D24" s="35"/>
      <c r="E24" s="76"/>
      <c r="F24" s="74" t="str">
        <f t="shared" si="1"/>
        <v/>
      </c>
      <c r="G24" s="36"/>
      <c r="H24" s="36"/>
      <c r="I24" s="36"/>
      <c r="J24" s="36"/>
      <c r="K24" s="36"/>
      <c r="L24" s="36"/>
      <c r="M24" s="36"/>
      <c r="N24" s="36"/>
      <c r="O24" s="36"/>
      <c r="P24" s="75"/>
      <c r="Q24" s="111" t="str">
        <f t="shared" si="2"/>
        <v/>
      </c>
      <c r="R24" s="112" t="str">
        <f t="shared" si="3"/>
        <v/>
      </c>
      <c r="S24" s="116"/>
      <c r="T24" s="114" t="str">
        <f t="shared" si="4"/>
        <v/>
      </c>
      <c r="U24" s="114" t="str">
        <f t="shared" si="5"/>
        <v/>
      </c>
      <c r="V24" s="114" t="str">
        <f t="shared" si="6"/>
        <v/>
      </c>
      <c r="W24" s="114" t="str">
        <f t="shared" si="7"/>
        <v/>
      </c>
      <c r="X24" s="114" t="str">
        <f t="shared" si="8"/>
        <v/>
      </c>
      <c r="Y24" s="114" t="str">
        <f t="shared" si="9"/>
        <v/>
      </c>
      <c r="Z24" s="124" t="str">
        <f t="shared" si="10"/>
        <v/>
      </c>
      <c r="AA24" s="114" t="str">
        <f t="shared" si="11"/>
        <v/>
      </c>
      <c r="AB24" s="114" t="str">
        <f t="shared" si="12"/>
        <v/>
      </c>
      <c r="AC24" s="114" t="str">
        <f t="shared" si="13"/>
        <v/>
      </c>
      <c r="AD24" s="114" t="str">
        <f t="shared" si="14"/>
        <v/>
      </c>
      <c r="AE24" s="114"/>
      <c r="AF24" s="110"/>
      <c r="AG24" s="110"/>
      <c r="AH24" s="110"/>
    </row>
    <row r="25" spans="2:34" s="50" customFormat="1" ht="15" x14ac:dyDescent="0.2">
      <c r="B25" s="34"/>
      <c r="C25" s="35"/>
      <c r="D25" s="35"/>
      <c r="E25" s="76"/>
      <c r="F25" s="74" t="str">
        <f t="shared" si="1"/>
        <v/>
      </c>
      <c r="G25" s="36"/>
      <c r="H25" s="36"/>
      <c r="I25" s="36"/>
      <c r="J25" s="36"/>
      <c r="K25" s="36"/>
      <c r="L25" s="36"/>
      <c r="M25" s="36"/>
      <c r="N25" s="36"/>
      <c r="O25" s="36"/>
      <c r="P25" s="75"/>
      <c r="Q25" s="111" t="str">
        <f t="shared" si="2"/>
        <v/>
      </c>
      <c r="R25" s="112" t="str">
        <f t="shared" si="3"/>
        <v/>
      </c>
      <c r="S25" s="116"/>
      <c r="T25" s="114" t="str">
        <f t="shared" si="4"/>
        <v/>
      </c>
      <c r="U25" s="114" t="str">
        <f t="shared" si="5"/>
        <v/>
      </c>
      <c r="V25" s="114" t="str">
        <f t="shared" si="6"/>
        <v/>
      </c>
      <c r="W25" s="114" t="str">
        <f t="shared" si="7"/>
        <v/>
      </c>
      <c r="X25" s="114" t="str">
        <f t="shared" si="8"/>
        <v/>
      </c>
      <c r="Y25" s="114" t="str">
        <f t="shared" si="9"/>
        <v/>
      </c>
      <c r="Z25" s="124" t="str">
        <f t="shared" si="10"/>
        <v/>
      </c>
      <c r="AA25" s="114" t="str">
        <f t="shared" si="11"/>
        <v/>
      </c>
      <c r="AB25" s="114" t="str">
        <f t="shared" si="12"/>
        <v/>
      </c>
      <c r="AC25" s="114" t="str">
        <f t="shared" si="13"/>
        <v/>
      </c>
      <c r="AD25" s="114" t="str">
        <f t="shared" si="14"/>
        <v/>
      </c>
      <c r="AE25" s="114"/>
      <c r="AF25" s="110"/>
      <c r="AG25" s="110"/>
      <c r="AH25" s="110"/>
    </row>
    <row r="26" spans="2:34" s="50" customFormat="1" ht="15" x14ac:dyDescent="0.2">
      <c r="B26" s="34"/>
      <c r="C26" s="35"/>
      <c r="D26" s="35"/>
      <c r="E26" s="76"/>
      <c r="F26" s="74" t="str">
        <f t="shared" si="1"/>
        <v/>
      </c>
      <c r="G26" s="36"/>
      <c r="H26" s="36"/>
      <c r="I26" s="36"/>
      <c r="J26" s="36"/>
      <c r="K26" s="36"/>
      <c r="L26" s="36"/>
      <c r="M26" s="36"/>
      <c r="N26" s="36"/>
      <c r="O26" s="36"/>
      <c r="P26" s="75"/>
      <c r="Q26" s="111" t="str">
        <f t="shared" si="2"/>
        <v/>
      </c>
      <c r="R26" s="112" t="str">
        <f t="shared" si="3"/>
        <v/>
      </c>
      <c r="S26" s="117"/>
      <c r="T26" s="114" t="str">
        <f t="shared" si="4"/>
        <v/>
      </c>
      <c r="U26" s="114" t="str">
        <f t="shared" si="5"/>
        <v/>
      </c>
      <c r="V26" s="114" t="str">
        <f t="shared" si="6"/>
        <v/>
      </c>
      <c r="W26" s="114" t="str">
        <f t="shared" si="7"/>
        <v/>
      </c>
      <c r="X26" s="114" t="str">
        <f t="shared" si="8"/>
        <v/>
      </c>
      <c r="Y26" s="114" t="str">
        <f t="shared" si="9"/>
        <v/>
      </c>
      <c r="Z26" s="124" t="str">
        <f t="shared" si="10"/>
        <v/>
      </c>
      <c r="AA26" s="114" t="str">
        <f t="shared" si="11"/>
        <v/>
      </c>
      <c r="AB26" s="114" t="str">
        <f t="shared" si="12"/>
        <v/>
      </c>
      <c r="AC26" s="114" t="str">
        <f t="shared" si="13"/>
        <v/>
      </c>
      <c r="AD26" s="114" t="str">
        <f t="shared" si="14"/>
        <v/>
      </c>
      <c r="AE26" s="114"/>
      <c r="AF26" s="110"/>
      <c r="AG26" s="110"/>
      <c r="AH26" s="110"/>
    </row>
    <row r="27" spans="2:34" s="53" customFormat="1" ht="15" x14ac:dyDescent="0.2">
      <c r="B27" s="34"/>
      <c r="C27" s="35"/>
      <c r="D27" s="35"/>
      <c r="E27" s="76"/>
      <c r="F27" s="74" t="str">
        <f t="shared" si="1"/>
        <v/>
      </c>
      <c r="G27" s="36"/>
      <c r="H27" s="36"/>
      <c r="I27" s="36"/>
      <c r="J27" s="36"/>
      <c r="K27" s="36"/>
      <c r="L27" s="36"/>
      <c r="M27" s="36"/>
      <c r="N27" s="36"/>
      <c r="O27" s="36"/>
      <c r="P27" s="75"/>
      <c r="Q27" s="111" t="str">
        <f t="shared" si="2"/>
        <v/>
      </c>
      <c r="R27" s="112" t="str">
        <f t="shared" si="3"/>
        <v/>
      </c>
      <c r="S27" s="115"/>
      <c r="T27" s="114" t="str">
        <f t="shared" si="4"/>
        <v/>
      </c>
      <c r="U27" s="114" t="str">
        <f t="shared" si="5"/>
        <v/>
      </c>
      <c r="V27" s="114" t="str">
        <f t="shared" si="6"/>
        <v/>
      </c>
      <c r="W27" s="114" t="str">
        <f t="shared" si="7"/>
        <v/>
      </c>
      <c r="X27" s="114" t="str">
        <f t="shared" si="8"/>
        <v/>
      </c>
      <c r="Y27" s="114" t="str">
        <f t="shared" si="9"/>
        <v/>
      </c>
      <c r="Z27" s="124" t="str">
        <f t="shared" si="10"/>
        <v/>
      </c>
      <c r="AA27" s="114" t="str">
        <f t="shared" si="11"/>
        <v/>
      </c>
      <c r="AB27" s="114" t="str">
        <f t="shared" si="12"/>
        <v/>
      </c>
      <c r="AC27" s="114" t="str">
        <f t="shared" si="13"/>
        <v/>
      </c>
      <c r="AD27" s="114" t="str">
        <f t="shared" si="14"/>
        <v/>
      </c>
      <c r="AE27" s="114"/>
      <c r="AF27" s="125"/>
      <c r="AG27" s="125"/>
      <c r="AH27" s="125"/>
    </row>
    <row r="28" spans="2:34" s="50" customFormat="1" ht="15" x14ac:dyDescent="0.2">
      <c r="B28" s="34"/>
      <c r="C28" s="35"/>
      <c r="D28" s="35"/>
      <c r="E28" s="76"/>
      <c r="F28" s="74" t="str">
        <f t="shared" si="1"/>
        <v/>
      </c>
      <c r="G28" s="36"/>
      <c r="H28" s="36"/>
      <c r="I28" s="36"/>
      <c r="J28" s="36"/>
      <c r="K28" s="36"/>
      <c r="L28" s="36"/>
      <c r="M28" s="36"/>
      <c r="N28" s="36"/>
      <c r="O28" s="36"/>
      <c r="P28" s="75"/>
      <c r="Q28" s="111" t="str">
        <f t="shared" si="2"/>
        <v/>
      </c>
      <c r="R28" s="112" t="str">
        <f t="shared" si="3"/>
        <v/>
      </c>
      <c r="S28" s="116"/>
      <c r="T28" s="114" t="str">
        <f t="shared" si="4"/>
        <v/>
      </c>
      <c r="U28" s="114" t="str">
        <f t="shared" si="5"/>
        <v/>
      </c>
      <c r="V28" s="114" t="str">
        <f t="shared" si="6"/>
        <v/>
      </c>
      <c r="W28" s="114" t="str">
        <f t="shared" si="7"/>
        <v/>
      </c>
      <c r="X28" s="114" t="str">
        <f t="shared" si="8"/>
        <v/>
      </c>
      <c r="Y28" s="114" t="str">
        <f t="shared" si="9"/>
        <v/>
      </c>
      <c r="Z28" s="124" t="str">
        <f t="shared" si="10"/>
        <v/>
      </c>
      <c r="AA28" s="114" t="str">
        <f t="shared" si="11"/>
        <v/>
      </c>
      <c r="AB28" s="114" t="str">
        <f t="shared" si="12"/>
        <v/>
      </c>
      <c r="AC28" s="114" t="str">
        <f t="shared" si="13"/>
        <v/>
      </c>
      <c r="AD28" s="114" t="str">
        <f t="shared" si="14"/>
        <v/>
      </c>
      <c r="AE28" s="114"/>
      <c r="AF28" s="110"/>
      <c r="AG28" s="110"/>
      <c r="AH28" s="110"/>
    </row>
    <row r="29" spans="2:34" s="50" customFormat="1" ht="15" x14ac:dyDescent="0.2">
      <c r="B29" s="34"/>
      <c r="C29" s="35"/>
      <c r="D29" s="35"/>
      <c r="E29" s="76"/>
      <c r="F29" s="74" t="str">
        <f t="shared" si="1"/>
        <v/>
      </c>
      <c r="G29" s="36"/>
      <c r="H29" s="36"/>
      <c r="I29" s="36"/>
      <c r="J29" s="36"/>
      <c r="K29" s="36"/>
      <c r="L29" s="36"/>
      <c r="M29" s="36"/>
      <c r="N29" s="36"/>
      <c r="O29" s="36"/>
      <c r="P29" s="75"/>
      <c r="Q29" s="111" t="str">
        <f t="shared" si="2"/>
        <v/>
      </c>
      <c r="R29" s="112" t="str">
        <f t="shared" si="3"/>
        <v/>
      </c>
      <c r="S29" s="117"/>
      <c r="T29" s="114" t="str">
        <f t="shared" si="4"/>
        <v/>
      </c>
      <c r="U29" s="114" t="str">
        <f t="shared" si="5"/>
        <v/>
      </c>
      <c r="V29" s="114" t="str">
        <f t="shared" si="6"/>
        <v/>
      </c>
      <c r="W29" s="114" t="str">
        <f t="shared" si="7"/>
        <v/>
      </c>
      <c r="X29" s="114" t="str">
        <f t="shared" si="8"/>
        <v/>
      </c>
      <c r="Y29" s="114" t="str">
        <f t="shared" si="9"/>
        <v/>
      </c>
      <c r="Z29" s="124" t="str">
        <f t="shared" si="10"/>
        <v/>
      </c>
      <c r="AA29" s="114" t="str">
        <f t="shared" si="11"/>
        <v/>
      </c>
      <c r="AB29" s="114" t="str">
        <f t="shared" si="12"/>
        <v/>
      </c>
      <c r="AC29" s="114" t="str">
        <f t="shared" si="13"/>
        <v/>
      </c>
      <c r="AD29" s="114" t="str">
        <f t="shared" si="14"/>
        <v/>
      </c>
      <c r="AE29" s="114"/>
      <c r="AF29" s="110"/>
      <c r="AG29" s="110"/>
      <c r="AH29" s="110"/>
    </row>
    <row r="30" spans="2:34" s="53" customFormat="1" ht="15" x14ac:dyDescent="0.2">
      <c r="B30" s="34"/>
      <c r="C30" s="35"/>
      <c r="D30" s="35"/>
      <c r="E30" s="76"/>
      <c r="F30" s="74" t="str">
        <f t="shared" si="1"/>
        <v/>
      </c>
      <c r="G30" s="36"/>
      <c r="H30" s="36"/>
      <c r="I30" s="36"/>
      <c r="J30" s="36"/>
      <c r="K30" s="36"/>
      <c r="L30" s="36"/>
      <c r="M30" s="36"/>
      <c r="N30" s="36"/>
      <c r="O30" s="36"/>
      <c r="P30" s="75"/>
      <c r="Q30" s="111" t="str">
        <f t="shared" si="2"/>
        <v/>
      </c>
      <c r="R30" s="112" t="str">
        <f t="shared" si="3"/>
        <v/>
      </c>
      <c r="S30" s="115"/>
      <c r="T30" s="114" t="str">
        <f t="shared" si="4"/>
        <v/>
      </c>
      <c r="U30" s="114" t="str">
        <f t="shared" si="5"/>
        <v/>
      </c>
      <c r="V30" s="114" t="str">
        <f t="shared" si="6"/>
        <v/>
      </c>
      <c r="W30" s="114" t="str">
        <f t="shared" si="7"/>
        <v/>
      </c>
      <c r="X30" s="114" t="str">
        <f t="shared" si="8"/>
        <v/>
      </c>
      <c r="Y30" s="114" t="str">
        <f t="shared" si="9"/>
        <v/>
      </c>
      <c r="Z30" s="124" t="str">
        <f t="shared" si="10"/>
        <v/>
      </c>
      <c r="AA30" s="114" t="str">
        <f t="shared" si="11"/>
        <v/>
      </c>
      <c r="AB30" s="114" t="str">
        <f t="shared" si="12"/>
        <v/>
      </c>
      <c r="AC30" s="114" t="str">
        <f t="shared" si="13"/>
        <v/>
      </c>
      <c r="AD30" s="114" t="str">
        <f t="shared" si="14"/>
        <v/>
      </c>
      <c r="AE30" s="114"/>
      <c r="AF30" s="125"/>
      <c r="AG30" s="125"/>
      <c r="AH30" s="125"/>
    </row>
    <row r="31" spans="2:34" s="50" customFormat="1" ht="15" x14ac:dyDescent="0.2">
      <c r="B31" s="34"/>
      <c r="C31" s="35"/>
      <c r="D31" s="35"/>
      <c r="E31" s="76"/>
      <c r="F31" s="74" t="str">
        <f t="shared" si="1"/>
        <v/>
      </c>
      <c r="G31" s="36"/>
      <c r="H31" s="36"/>
      <c r="I31" s="36"/>
      <c r="J31" s="36"/>
      <c r="K31" s="36"/>
      <c r="L31" s="36"/>
      <c r="M31" s="36"/>
      <c r="N31" s="36"/>
      <c r="O31" s="36"/>
      <c r="P31" s="75"/>
      <c r="Q31" s="111" t="str">
        <f>IF(B31&lt;&gt;0,(H31*2)*VLOOKUP(C31,bérezés,3,FALSE)+(I31*2)*VLOOKUP(C31,bérezés,4,FALSE)+(K31+N31)*VLOOKUP(C31,bérezés,5,FALSE)+(L31+O31)*VLOOKUP(C31,bérezés,6,FALSE)+P31*$D$70," ")</f>
        <v/>
      </c>
      <c r="R31" s="112" t="str">
        <f t="shared" si="3"/>
        <v/>
      </c>
      <c r="S31" s="116"/>
      <c r="T31" s="114" t="str">
        <f t="shared" si="4"/>
        <v/>
      </c>
      <c r="U31" s="114" t="str">
        <f t="shared" si="5"/>
        <v/>
      </c>
      <c r="V31" s="114" t="str">
        <f t="shared" si="6"/>
        <v/>
      </c>
      <c r="W31" s="114" t="str">
        <f t="shared" si="7"/>
        <v/>
      </c>
      <c r="X31" s="114" t="str">
        <f t="shared" si="8"/>
        <v/>
      </c>
      <c r="Y31" s="114" t="str">
        <f t="shared" si="9"/>
        <v/>
      </c>
      <c r="Z31" s="124" t="str">
        <f t="shared" si="10"/>
        <v/>
      </c>
      <c r="AA31" s="114" t="str">
        <f t="shared" si="11"/>
        <v/>
      </c>
      <c r="AB31" s="114" t="str">
        <f t="shared" si="12"/>
        <v/>
      </c>
      <c r="AC31" s="114" t="str">
        <f t="shared" si="13"/>
        <v/>
      </c>
      <c r="AD31" s="114" t="str">
        <f t="shared" si="14"/>
        <v/>
      </c>
      <c r="AE31" s="114"/>
      <c r="AF31" s="110"/>
      <c r="AG31" s="110"/>
      <c r="AH31" s="110"/>
    </row>
    <row r="32" spans="2:34" s="50" customFormat="1" ht="15" x14ac:dyDescent="0.2">
      <c r="B32" s="34"/>
      <c r="C32" s="35"/>
      <c r="D32" s="35"/>
      <c r="E32" s="76"/>
      <c r="F32" s="74" t="str">
        <f t="shared" si="1"/>
        <v/>
      </c>
      <c r="G32" s="36"/>
      <c r="H32" s="36"/>
      <c r="I32" s="36"/>
      <c r="J32" s="36"/>
      <c r="K32" s="36"/>
      <c r="L32" s="36"/>
      <c r="M32" s="36"/>
      <c r="N32" s="36"/>
      <c r="O32" s="36"/>
      <c r="P32" s="75"/>
      <c r="Q32" s="111" t="str">
        <f>IF(B32&lt;&gt;0,(H32*2)*VLOOKUP(C32,bérezés,3,FALSE)+(I32*2)*VLOOKUP(C32,bérezés,4,FALSE)+(K32+N32)*VLOOKUP(C32,bérezés,5,FALSE)+(L32+O32)*VLOOKUP(C32,bérezés,6,FALSE)+P32*$D$70," ")</f>
        <v/>
      </c>
      <c r="R32" s="112" t="str">
        <f t="shared" si="3"/>
        <v/>
      </c>
      <c r="S32" s="116"/>
      <c r="T32" s="114" t="str">
        <f t="shared" si="4"/>
        <v/>
      </c>
      <c r="U32" s="114" t="str">
        <f t="shared" si="5"/>
        <v/>
      </c>
      <c r="V32" s="114" t="str">
        <f t="shared" si="6"/>
        <v/>
      </c>
      <c r="W32" s="114" t="str">
        <f t="shared" si="7"/>
        <v/>
      </c>
      <c r="X32" s="114" t="str">
        <f t="shared" si="8"/>
        <v/>
      </c>
      <c r="Y32" s="114" t="str">
        <f t="shared" si="9"/>
        <v/>
      </c>
      <c r="Z32" s="124" t="str">
        <f t="shared" si="10"/>
        <v/>
      </c>
      <c r="AA32" s="114" t="str">
        <f t="shared" si="11"/>
        <v/>
      </c>
      <c r="AB32" s="114" t="str">
        <f t="shared" si="12"/>
        <v/>
      </c>
      <c r="AC32" s="114" t="str">
        <f t="shared" si="13"/>
        <v/>
      </c>
      <c r="AD32" s="114" t="str">
        <f t="shared" si="14"/>
        <v/>
      </c>
      <c r="AE32" s="114"/>
      <c r="AF32" s="110"/>
      <c r="AG32" s="110"/>
      <c r="AH32" s="110"/>
    </row>
    <row r="33" spans="2:34" s="50" customFormat="1" ht="15" x14ac:dyDescent="0.2">
      <c r="B33" s="34"/>
      <c r="C33" s="35"/>
      <c r="D33" s="35"/>
      <c r="E33" s="76"/>
      <c r="F33" s="74" t="str">
        <f t="shared" si="1"/>
        <v/>
      </c>
      <c r="G33" s="36"/>
      <c r="H33" s="36"/>
      <c r="I33" s="36"/>
      <c r="J33" s="36"/>
      <c r="K33" s="36"/>
      <c r="L33" s="36"/>
      <c r="M33" s="36"/>
      <c r="N33" s="36"/>
      <c r="O33" s="36"/>
      <c r="P33" s="75"/>
      <c r="Q33" s="111" t="str">
        <f>IF(B33&lt;&gt;0,(H33*2)*VLOOKUP(C33,bérezés,3,FALSE)+(I33*2)*VLOOKUP(C33,bérezés,4,FALSE)+(K33+N33)*VLOOKUP(C33,bérezés,5,FALSE)+(L33+O33)*VLOOKUP(C33,bérezés,6,FALSE)+P33*$D$70," ")</f>
        <v/>
      </c>
      <c r="R33" s="112" t="str">
        <f t="shared" si="3"/>
        <v/>
      </c>
      <c r="S33" s="117"/>
      <c r="T33" s="114" t="str">
        <f t="shared" si="4"/>
        <v/>
      </c>
      <c r="U33" s="114" t="str">
        <f t="shared" si="5"/>
        <v/>
      </c>
      <c r="V33" s="114" t="str">
        <f t="shared" si="6"/>
        <v/>
      </c>
      <c r="W33" s="114" t="str">
        <f t="shared" si="7"/>
        <v/>
      </c>
      <c r="X33" s="114" t="str">
        <f t="shared" si="8"/>
        <v/>
      </c>
      <c r="Y33" s="114" t="str">
        <f t="shared" si="9"/>
        <v/>
      </c>
      <c r="Z33" s="124" t="str">
        <f t="shared" si="10"/>
        <v/>
      </c>
      <c r="AA33" s="114" t="str">
        <f t="shared" si="11"/>
        <v/>
      </c>
      <c r="AB33" s="114" t="str">
        <f t="shared" si="12"/>
        <v/>
      </c>
      <c r="AC33" s="114" t="str">
        <f t="shared" si="13"/>
        <v/>
      </c>
      <c r="AD33" s="114" t="str">
        <f t="shared" si="14"/>
        <v/>
      </c>
      <c r="AE33" s="114"/>
      <c r="AF33" s="110"/>
      <c r="AG33" s="110"/>
      <c r="AH33" s="110"/>
    </row>
    <row r="34" spans="2:34" s="53" customFormat="1" ht="15" x14ac:dyDescent="0.2">
      <c r="B34" s="34"/>
      <c r="C34" s="35"/>
      <c r="D34" s="35"/>
      <c r="E34" s="76"/>
      <c r="F34" s="74" t="str">
        <f t="shared" si="1"/>
        <v/>
      </c>
      <c r="G34" s="36"/>
      <c r="H34" s="36"/>
      <c r="I34" s="36"/>
      <c r="J34" s="36"/>
      <c r="K34" s="36"/>
      <c r="L34" s="36"/>
      <c r="M34" s="36"/>
      <c r="N34" s="36"/>
      <c r="O34" s="36"/>
      <c r="P34" s="75"/>
      <c r="Q34" s="111" t="str">
        <f>IF(B34&lt;&gt;0,(H34*2)*VLOOKUP(C34,bérezés,3,FALSE)+(I34*2)*VLOOKUP(C34,bérezés,4,FALSE)+(K34+N34)*VLOOKUP(C34,bérezés,5,FALSE)+(L34+O34)*VLOOKUP(C34,bérezés,6,FALSE)+P34*$D$70," ")</f>
        <v/>
      </c>
      <c r="R34" s="112" t="str">
        <f t="shared" si="3"/>
        <v/>
      </c>
      <c r="S34" s="115"/>
      <c r="T34" s="114" t="str">
        <f t="shared" si="4"/>
        <v/>
      </c>
      <c r="U34" s="114" t="str">
        <f t="shared" si="5"/>
        <v/>
      </c>
      <c r="V34" s="114" t="str">
        <f t="shared" si="6"/>
        <v/>
      </c>
      <c r="W34" s="114" t="str">
        <f t="shared" si="7"/>
        <v/>
      </c>
      <c r="X34" s="114" t="str">
        <f t="shared" si="8"/>
        <v/>
      </c>
      <c r="Y34" s="114" t="str">
        <f t="shared" si="9"/>
        <v/>
      </c>
      <c r="Z34" s="124" t="str">
        <f t="shared" si="10"/>
        <v/>
      </c>
      <c r="AA34" s="114" t="str">
        <f t="shared" si="11"/>
        <v/>
      </c>
      <c r="AB34" s="114" t="str">
        <f t="shared" si="12"/>
        <v/>
      </c>
      <c r="AC34" s="114" t="str">
        <f t="shared" si="13"/>
        <v/>
      </c>
      <c r="AD34" s="114" t="str">
        <f t="shared" si="14"/>
        <v/>
      </c>
      <c r="AE34" s="114"/>
      <c r="AF34" s="125"/>
      <c r="AG34" s="125"/>
      <c r="AH34" s="125"/>
    </row>
    <row r="35" spans="2:34" s="50" customFormat="1" ht="15" x14ac:dyDescent="0.2">
      <c r="B35" s="34"/>
      <c r="C35" s="35"/>
      <c r="D35" s="35"/>
      <c r="E35" s="76"/>
      <c r="F35" s="74" t="str">
        <f t="shared" si="1"/>
        <v/>
      </c>
      <c r="G35" s="36"/>
      <c r="H35" s="36"/>
      <c r="I35" s="36"/>
      <c r="J35" s="36"/>
      <c r="K35" s="36"/>
      <c r="L35" s="36"/>
      <c r="M35" s="36"/>
      <c r="N35" s="36"/>
      <c r="O35" s="36"/>
      <c r="P35" s="75"/>
      <c r="Q35" s="111" t="str">
        <f t="shared" si="2"/>
        <v/>
      </c>
      <c r="R35" s="112" t="str">
        <f t="shared" si="3"/>
        <v/>
      </c>
      <c r="S35" s="116"/>
      <c r="T35" s="114" t="str">
        <f t="shared" si="4"/>
        <v/>
      </c>
      <c r="U35" s="114" t="str">
        <f t="shared" si="5"/>
        <v/>
      </c>
      <c r="V35" s="114" t="str">
        <f t="shared" si="6"/>
        <v/>
      </c>
      <c r="W35" s="114" t="str">
        <f t="shared" si="7"/>
        <v/>
      </c>
      <c r="X35" s="114" t="str">
        <f t="shared" si="8"/>
        <v/>
      </c>
      <c r="Y35" s="114" t="str">
        <f t="shared" si="9"/>
        <v/>
      </c>
      <c r="Z35" s="124" t="str">
        <f t="shared" si="10"/>
        <v/>
      </c>
      <c r="AA35" s="114" t="str">
        <f t="shared" si="11"/>
        <v/>
      </c>
      <c r="AB35" s="114" t="str">
        <f t="shared" si="12"/>
        <v/>
      </c>
      <c r="AC35" s="114" t="str">
        <f t="shared" si="13"/>
        <v/>
      </c>
      <c r="AD35" s="114" t="str">
        <f t="shared" si="14"/>
        <v/>
      </c>
      <c r="AE35" s="114"/>
      <c r="AF35" s="110"/>
      <c r="AG35" s="110"/>
      <c r="AH35" s="110"/>
    </row>
    <row r="36" spans="2:34" s="50" customFormat="1" ht="15" x14ac:dyDescent="0.2">
      <c r="B36" s="34"/>
      <c r="C36" s="35"/>
      <c r="D36" s="35"/>
      <c r="E36" s="76"/>
      <c r="F36" s="74" t="str">
        <f t="shared" si="1"/>
        <v/>
      </c>
      <c r="G36" s="36"/>
      <c r="H36" s="36"/>
      <c r="I36" s="36"/>
      <c r="J36" s="36"/>
      <c r="K36" s="36"/>
      <c r="L36" s="36"/>
      <c r="M36" s="36"/>
      <c r="N36" s="36"/>
      <c r="O36" s="36"/>
      <c r="P36" s="75"/>
      <c r="Q36" s="111" t="str">
        <f t="shared" si="2"/>
        <v/>
      </c>
      <c r="R36" s="112" t="str">
        <f t="shared" si="3"/>
        <v/>
      </c>
      <c r="S36" s="116"/>
      <c r="T36" s="114" t="str">
        <f t="shared" si="4"/>
        <v/>
      </c>
      <c r="U36" s="114" t="str">
        <f t="shared" si="5"/>
        <v/>
      </c>
      <c r="V36" s="114" t="str">
        <f t="shared" si="6"/>
        <v/>
      </c>
      <c r="W36" s="114" t="str">
        <f t="shared" si="7"/>
        <v/>
      </c>
      <c r="X36" s="114" t="str">
        <f t="shared" si="8"/>
        <v/>
      </c>
      <c r="Y36" s="114" t="str">
        <f t="shared" si="9"/>
        <v/>
      </c>
      <c r="Z36" s="124" t="str">
        <f t="shared" si="10"/>
        <v/>
      </c>
      <c r="AA36" s="114" t="str">
        <f t="shared" si="11"/>
        <v/>
      </c>
      <c r="AB36" s="114" t="str">
        <f t="shared" si="12"/>
        <v/>
      </c>
      <c r="AC36" s="114" t="str">
        <f t="shared" si="13"/>
        <v/>
      </c>
      <c r="AD36" s="114" t="str">
        <f t="shared" si="14"/>
        <v/>
      </c>
      <c r="AE36" s="114"/>
      <c r="AF36" s="110"/>
      <c r="AG36" s="110"/>
      <c r="AH36" s="110"/>
    </row>
    <row r="37" spans="2:34" s="50" customFormat="1" ht="15" x14ac:dyDescent="0.2">
      <c r="B37" s="34"/>
      <c r="C37" s="35"/>
      <c r="D37" s="35"/>
      <c r="E37" s="76"/>
      <c r="F37" s="74" t="str">
        <f t="shared" si="1"/>
        <v/>
      </c>
      <c r="G37" s="36"/>
      <c r="H37" s="36"/>
      <c r="I37" s="36"/>
      <c r="J37" s="36"/>
      <c r="K37" s="36"/>
      <c r="L37" s="36"/>
      <c r="M37" s="36"/>
      <c r="N37" s="36"/>
      <c r="O37" s="36"/>
      <c r="P37" s="75"/>
      <c r="Q37" s="111" t="str">
        <f t="shared" si="2"/>
        <v/>
      </c>
      <c r="R37" s="112" t="str">
        <f t="shared" si="3"/>
        <v/>
      </c>
      <c r="S37" s="117"/>
      <c r="T37" s="114" t="str">
        <f t="shared" si="4"/>
        <v/>
      </c>
      <c r="U37" s="114" t="str">
        <f t="shared" si="5"/>
        <v/>
      </c>
      <c r="V37" s="114" t="str">
        <f t="shared" si="6"/>
        <v/>
      </c>
      <c r="W37" s="114" t="str">
        <f t="shared" si="7"/>
        <v/>
      </c>
      <c r="X37" s="114" t="str">
        <f t="shared" si="8"/>
        <v/>
      </c>
      <c r="Y37" s="114" t="str">
        <f t="shared" si="9"/>
        <v/>
      </c>
      <c r="Z37" s="124" t="str">
        <f t="shared" si="10"/>
        <v/>
      </c>
      <c r="AA37" s="114" t="str">
        <f t="shared" si="11"/>
        <v/>
      </c>
      <c r="AB37" s="114" t="str">
        <f t="shared" si="12"/>
        <v/>
      </c>
      <c r="AC37" s="114" t="str">
        <f t="shared" si="13"/>
        <v/>
      </c>
      <c r="AD37" s="114" t="str">
        <f t="shared" si="14"/>
        <v/>
      </c>
      <c r="AE37" s="114"/>
      <c r="AF37" s="110"/>
      <c r="AG37" s="110"/>
      <c r="AH37" s="110"/>
    </row>
    <row r="38" spans="2:34" s="53" customFormat="1" ht="15" x14ac:dyDescent="0.2">
      <c r="B38" s="34"/>
      <c r="C38" s="35"/>
      <c r="D38" s="35"/>
      <c r="E38" s="76"/>
      <c r="F38" s="74" t="str">
        <f t="shared" si="1"/>
        <v/>
      </c>
      <c r="G38" s="36"/>
      <c r="H38" s="36"/>
      <c r="I38" s="36"/>
      <c r="J38" s="36"/>
      <c r="K38" s="36"/>
      <c r="L38" s="36"/>
      <c r="M38" s="36"/>
      <c r="N38" s="36"/>
      <c r="O38" s="36"/>
      <c r="P38" s="75"/>
      <c r="Q38" s="111" t="str">
        <f t="shared" si="2"/>
        <v/>
      </c>
      <c r="R38" s="112" t="str">
        <f t="shared" si="3"/>
        <v/>
      </c>
      <c r="S38" s="115"/>
      <c r="T38" s="114" t="str">
        <f t="shared" si="4"/>
        <v/>
      </c>
      <c r="U38" s="114" t="str">
        <f t="shared" si="5"/>
        <v/>
      </c>
      <c r="V38" s="114" t="str">
        <f t="shared" si="6"/>
        <v/>
      </c>
      <c r="W38" s="114" t="str">
        <f t="shared" si="7"/>
        <v/>
      </c>
      <c r="X38" s="114" t="str">
        <f t="shared" si="8"/>
        <v/>
      </c>
      <c r="Y38" s="114" t="str">
        <f t="shared" si="9"/>
        <v/>
      </c>
      <c r="Z38" s="124" t="str">
        <f t="shared" si="10"/>
        <v/>
      </c>
      <c r="AA38" s="114" t="str">
        <f t="shared" si="11"/>
        <v/>
      </c>
      <c r="AB38" s="114" t="str">
        <f t="shared" si="12"/>
        <v/>
      </c>
      <c r="AC38" s="114" t="str">
        <f t="shared" si="13"/>
        <v/>
      </c>
      <c r="AD38" s="114" t="str">
        <f t="shared" si="14"/>
        <v/>
      </c>
      <c r="AE38" s="114"/>
      <c r="AF38" s="125"/>
      <c r="AG38" s="125"/>
      <c r="AH38" s="125"/>
    </row>
    <row r="39" spans="2:34" s="54" customFormat="1" x14ac:dyDescent="0.2">
      <c r="B39" s="78"/>
      <c r="C39" s="79"/>
      <c r="D39" s="80"/>
      <c r="E39" s="80"/>
      <c r="F39" s="81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118">
        <f>SUM(Q11:Q38)*1.0225</f>
        <v>19038.95</v>
      </c>
      <c r="R39" s="118"/>
      <c r="S39" s="82" t="s">
        <v>59</v>
      </c>
    </row>
    <row r="40" spans="2:34" s="55" customFormat="1" ht="56.25" x14ac:dyDescent="0.2">
      <c r="B40" s="83" t="s">
        <v>60</v>
      </c>
      <c r="C40" s="84" t="s">
        <v>61</v>
      </c>
      <c r="D40" s="85"/>
      <c r="E40" s="158" t="s">
        <v>62</v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86"/>
      <c r="U40" s="86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</row>
    <row r="41" spans="2:34" s="55" customFormat="1" ht="11.25" customHeight="1" x14ac:dyDescent="0.2">
      <c r="B41" s="87"/>
      <c r="C41" s="88"/>
      <c r="D41" s="89"/>
      <c r="E41" s="159" t="s">
        <v>63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90"/>
      <c r="U41" s="90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</row>
    <row r="42" spans="2:34" s="55" customFormat="1" ht="11.25" x14ac:dyDescent="0.2">
      <c r="B42" s="87" t="s">
        <v>42</v>
      </c>
      <c r="C42" s="91">
        <f t="shared" ref="C42:C46" si="15">C68</f>
        <v>32</v>
      </c>
      <c r="D42" s="92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85"/>
      <c r="U42" s="86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</row>
    <row r="43" spans="2:34" s="55" customFormat="1" ht="11.25" customHeight="1" x14ac:dyDescent="0.2">
      <c r="B43" s="87" t="s">
        <v>46</v>
      </c>
      <c r="C43" s="91">
        <f t="shared" si="15"/>
        <v>36</v>
      </c>
      <c r="D43" s="92"/>
      <c r="E43" s="159" t="s">
        <v>64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85"/>
      <c r="U43" s="86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</row>
    <row r="44" spans="2:34" s="55" customFormat="1" ht="11.25" customHeight="1" x14ac:dyDescent="0.2">
      <c r="B44" s="87" t="s">
        <v>49</v>
      </c>
      <c r="C44" s="91">
        <f t="shared" si="15"/>
        <v>44</v>
      </c>
      <c r="D44" s="92"/>
      <c r="E44" s="158" t="s">
        <v>65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85"/>
      <c r="U44" s="86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</row>
    <row r="45" spans="2:34" s="55" customFormat="1" ht="11.25" x14ac:dyDescent="0.2">
      <c r="B45" s="87" t="s">
        <v>66</v>
      </c>
      <c r="C45" s="91">
        <f t="shared" si="15"/>
        <v>44</v>
      </c>
      <c r="D45" s="92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85"/>
      <c r="U45" s="86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</row>
    <row r="46" spans="2:34" s="55" customFormat="1" ht="12.75" customHeight="1" x14ac:dyDescent="0.2">
      <c r="B46" s="87" t="s">
        <v>56</v>
      </c>
      <c r="C46" s="91">
        <f t="shared" si="15"/>
        <v>48</v>
      </c>
      <c r="D46" s="92"/>
      <c r="E46" s="159" t="s">
        <v>67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85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</row>
    <row r="47" spans="2:34" s="55" customFormat="1" ht="13.9" customHeight="1" x14ac:dyDescent="0.2">
      <c r="B47" s="87" t="s">
        <v>68</v>
      </c>
      <c r="C47" s="91">
        <v>48</v>
      </c>
      <c r="D47" s="92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1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</row>
    <row r="48" spans="2:34" s="55" customFormat="1" ht="11.25" x14ac:dyDescent="0.2">
      <c r="B48" s="80"/>
      <c r="C48" s="93"/>
      <c r="D48" s="92"/>
      <c r="E48" s="92"/>
      <c r="F48" s="94"/>
      <c r="G48" s="55" t="s">
        <v>69</v>
      </c>
      <c r="H48" s="55" t="s">
        <v>70</v>
      </c>
      <c r="O48" s="108"/>
      <c r="T48" s="11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</row>
    <row r="49" spans="2:34" s="55" customFormat="1" ht="11.25" x14ac:dyDescent="0.2">
      <c r="B49" s="80"/>
      <c r="C49" s="93"/>
      <c r="D49" s="92"/>
      <c r="E49" s="92"/>
      <c r="F49" s="94"/>
      <c r="G49" s="95">
        <v>1</v>
      </c>
      <c r="H49" s="55" t="s">
        <v>71</v>
      </c>
      <c r="O49" s="108"/>
      <c r="T49" s="11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</row>
    <row r="50" spans="2:34" s="55" customFormat="1" ht="11.25" x14ac:dyDescent="0.2">
      <c r="B50" s="80"/>
      <c r="C50" s="93"/>
      <c r="D50" s="92"/>
      <c r="E50" s="92"/>
      <c r="F50" s="94"/>
      <c r="G50" s="95">
        <v>2</v>
      </c>
      <c r="H50" s="55" t="s">
        <v>72</v>
      </c>
      <c r="O50" s="108"/>
      <c r="T50" s="11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</row>
    <row r="51" spans="2:34" s="55" customFormat="1" ht="11.25" x14ac:dyDescent="0.2">
      <c r="B51" s="80"/>
      <c r="C51" s="93"/>
      <c r="D51" s="92"/>
      <c r="E51" s="92"/>
      <c r="F51" s="94"/>
      <c r="G51" s="95">
        <v>3</v>
      </c>
      <c r="H51" s="55" t="s">
        <v>73</v>
      </c>
      <c r="O51" s="108"/>
      <c r="T51" s="11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</row>
    <row r="52" spans="2:34" s="55" customFormat="1" ht="11.25" x14ac:dyDescent="0.2">
      <c r="B52" s="80"/>
      <c r="C52" s="93"/>
      <c r="D52" s="92"/>
      <c r="E52" s="92"/>
      <c r="F52" s="94"/>
      <c r="G52" s="95">
        <v>4</v>
      </c>
      <c r="H52" s="55" t="s">
        <v>74</v>
      </c>
      <c r="O52" s="108"/>
      <c r="T52" s="11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</row>
    <row r="53" spans="2:34" s="55" customFormat="1" ht="11.25" x14ac:dyDescent="0.2">
      <c r="B53" s="80"/>
      <c r="C53" s="93"/>
      <c r="D53" s="92"/>
      <c r="E53" s="92"/>
      <c r="F53" s="94"/>
      <c r="G53" s="95">
        <v>5</v>
      </c>
      <c r="H53" s="55" t="s">
        <v>75</v>
      </c>
      <c r="O53" s="108"/>
      <c r="T53" s="11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</row>
    <row r="54" spans="2:34" s="55" customFormat="1" ht="11.25" x14ac:dyDescent="0.2">
      <c r="B54" s="80"/>
      <c r="C54" s="93"/>
      <c r="D54" s="92"/>
      <c r="E54" s="92"/>
      <c r="F54" s="94"/>
      <c r="G54" s="95">
        <v>6</v>
      </c>
      <c r="H54" s="55" t="s">
        <v>76</v>
      </c>
      <c r="O54" s="108"/>
      <c r="T54" s="11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</row>
    <row r="55" spans="2:34" s="55" customFormat="1" ht="11.25" x14ac:dyDescent="0.2">
      <c r="B55" s="80"/>
      <c r="C55" s="93"/>
      <c r="D55" s="92"/>
      <c r="E55" s="92"/>
      <c r="F55" s="94"/>
      <c r="G55" s="95">
        <v>7</v>
      </c>
      <c r="H55" s="55" t="s">
        <v>77</v>
      </c>
      <c r="O55" s="108"/>
      <c r="T55" s="11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</row>
    <row r="56" spans="2:34" s="55" customFormat="1" ht="11.25" x14ac:dyDescent="0.2">
      <c r="B56" s="80"/>
      <c r="C56" s="93"/>
      <c r="D56" s="92"/>
      <c r="E56" s="92"/>
      <c r="F56" s="94"/>
      <c r="G56" s="95">
        <v>8</v>
      </c>
      <c r="H56" s="55" t="s">
        <v>78</v>
      </c>
      <c r="O56" s="108"/>
      <c r="T56" s="11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</row>
    <row r="57" spans="2:34" s="55" customFormat="1" ht="11.25" x14ac:dyDescent="0.2">
      <c r="B57" s="80"/>
      <c r="C57" s="93"/>
      <c r="D57" s="92"/>
      <c r="E57" s="92"/>
      <c r="F57" s="94"/>
      <c r="G57" s="95">
        <v>9</v>
      </c>
      <c r="H57" s="55" t="s">
        <v>79</v>
      </c>
      <c r="O57" s="108"/>
      <c r="T57" s="11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</row>
    <row r="58" spans="2:34" s="55" customFormat="1" ht="11.25" x14ac:dyDescent="0.2">
      <c r="B58" s="80"/>
      <c r="C58" s="93"/>
      <c r="D58" s="92"/>
      <c r="E58" s="92"/>
      <c r="F58" s="94"/>
      <c r="G58" s="95">
        <v>10</v>
      </c>
      <c r="H58" s="55" t="s">
        <v>80</v>
      </c>
      <c r="O58" s="108"/>
      <c r="T58" s="11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</row>
    <row r="59" spans="2:34" s="55" customFormat="1" ht="11.25" x14ac:dyDescent="0.2">
      <c r="B59" s="80"/>
      <c r="C59" s="93"/>
      <c r="D59" s="92"/>
      <c r="E59" s="92"/>
      <c r="F59" s="94"/>
      <c r="G59" s="95">
        <v>11</v>
      </c>
      <c r="H59" s="55" t="s">
        <v>81</v>
      </c>
      <c r="O59" s="108"/>
      <c r="T59" s="11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</row>
    <row r="60" spans="2:34" s="55" customFormat="1" ht="11.25" x14ac:dyDescent="0.2">
      <c r="B60" s="80"/>
      <c r="C60" s="93"/>
      <c r="D60" s="92"/>
      <c r="E60" s="92"/>
      <c r="F60" s="94"/>
      <c r="G60" s="96"/>
      <c r="O60" s="108"/>
      <c r="T60" s="11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</row>
    <row r="61" spans="2:34" s="55" customFormat="1" ht="11.25" x14ac:dyDescent="0.2">
      <c r="B61" s="80"/>
      <c r="C61" s="93"/>
      <c r="D61" s="92"/>
      <c r="E61" s="92"/>
      <c r="F61" s="94"/>
      <c r="G61" s="97"/>
      <c r="O61" s="108"/>
      <c r="T61" s="11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</row>
    <row r="62" spans="2:34" s="55" customFormat="1" x14ac:dyDescent="0.2">
      <c r="B62" s="58"/>
      <c r="F62" s="94"/>
      <c r="G62" s="98" t="s">
        <v>82</v>
      </c>
      <c r="N62" s="98" t="s">
        <v>83</v>
      </c>
      <c r="T62" s="11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</row>
    <row r="63" spans="2:34" s="55" customFormat="1" x14ac:dyDescent="0.2">
      <c r="B63" s="58"/>
      <c r="C63" s="99"/>
      <c r="D63" s="99"/>
      <c r="E63" s="99"/>
      <c r="F63" s="100"/>
      <c r="G63" s="101" t="s">
        <v>84</v>
      </c>
      <c r="N63" s="101" t="s">
        <v>85</v>
      </c>
      <c r="O63" s="108"/>
      <c r="T63" s="11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</row>
    <row r="64" spans="2:34" s="56" customFormat="1" ht="12" x14ac:dyDescent="0.2">
      <c r="B64" s="102"/>
      <c r="C64" s="103"/>
      <c r="D64" s="103"/>
      <c r="E64" s="103"/>
      <c r="F64" s="104"/>
      <c r="G64" s="105"/>
      <c r="H64" s="103"/>
      <c r="I64" s="103"/>
      <c r="J64" s="103"/>
      <c r="K64" s="103"/>
      <c r="L64" s="103"/>
      <c r="M64" s="103"/>
      <c r="N64" s="105"/>
      <c r="O64" s="103"/>
      <c r="P64" s="103"/>
      <c r="T64" s="120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1.25" hidden="1" customHeight="1" x14ac:dyDescent="0.2"/>
    <row r="66" spans="2:34" s="57" customFormat="1" ht="45" hidden="1" x14ac:dyDescent="0.2">
      <c r="B66" s="126" t="s">
        <v>86</v>
      </c>
      <c r="C66" s="84" t="s">
        <v>87</v>
      </c>
      <c r="D66" s="84" t="s">
        <v>88</v>
      </c>
      <c r="E66" s="84" t="s">
        <v>89</v>
      </c>
      <c r="F66" s="84" t="s">
        <v>90</v>
      </c>
      <c r="G66" s="84" t="s">
        <v>91</v>
      </c>
      <c r="O66" s="138"/>
      <c r="T66" s="141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</row>
    <row r="67" spans="2:34" hidden="1" x14ac:dyDescent="0.2">
      <c r="B67" s="87"/>
      <c r="C67" s="127"/>
      <c r="D67" s="94"/>
      <c r="E67" s="55"/>
      <c r="F67" s="55"/>
      <c r="G67" s="55"/>
    </row>
    <row r="68" spans="2:34" hidden="1" x14ac:dyDescent="0.2">
      <c r="B68" s="87" t="s">
        <v>42</v>
      </c>
      <c r="C68" s="91">
        <v>32</v>
      </c>
      <c r="D68" s="128">
        <v>70</v>
      </c>
      <c r="E68" s="128">
        <v>70</v>
      </c>
      <c r="F68" s="128">
        <v>70</v>
      </c>
      <c r="G68" s="128">
        <v>70</v>
      </c>
    </row>
    <row r="69" spans="2:34" hidden="1" x14ac:dyDescent="0.2">
      <c r="B69" s="87" t="s">
        <v>46</v>
      </c>
      <c r="C69" s="91">
        <v>36</v>
      </c>
      <c r="D69" s="128">
        <v>70</v>
      </c>
      <c r="E69" s="128">
        <v>70</v>
      </c>
      <c r="F69" s="128">
        <v>70</v>
      </c>
      <c r="G69" s="128">
        <v>70</v>
      </c>
    </row>
    <row r="70" spans="2:34" hidden="1" x14ac:dyDescent="0.2">
      <c r="B70" s="87" t="s">
        <v>49</v>
      </c>
      <c r="C70" s="91">
        <v>44</v>
      </c>
      <c r="D70" s="128">
        <v>70</v>
      </c>
      <c r="E70" s="128">
        <v>70</v>
      </c>
      <c r="F70" s="128">
        <v>70</v>
      </c>
      <c r="G70" s="128">
        <v>70</v>
      </c>
    </row>
    <row r="71" spans="2:34" hidden="1" x14ac:dyDescent="0.2">
      <c r="B71" s="87" t="s">
        <v>66</v>
      </c>
      <c r="C71" s="91">
        <v>44</v>
      </c>
      <c r="D71" s="128">
        <v>70</v>
      </c>
      <c r="E71" s="128">
        <v>70</v>
      </c>
      <c r="F71" s="128">
        <v>70</v>
      </c>
      <c r="G71" s="128">
        <v>70</v>
      </c>
    </row>
    <row r="72" spans="2:34" hidden="1" x14ac:dyDescent="0.2">
      <c r="B72" s="87" t="s">
        <v>56</v>
      </c>
      <c r="C72" s="91">
        <v>48</v>
      </c>
      <c r="D72" s="128">
        <v>70</v>
      </c>
      <c r="E72" s="128">
        <v>70</v>
      </c>
      <c r="F72" s="128">
        <v>70</v>
      </c>
      <c r="G72" s="128">
        <v>70</v>
      </c>
    </row>
    <row r="73" spans="2:34" hidden="1" x14ac:dyDescent="0.2">
      <c r="B73" s="87" t="s">
        <v>68</v>
      </c>
      <c r="C73" s="91">
        <v>48</v>
      </c>
      <c r="D73" s="128">
        <v>36</v>
      </c>
      <c r="E73" s="128">
        <v>36</v>
      </c>
      <c r="F73" s="128">
        <v>36</v>
      </c>
      <c r="G73" s="128">
        <v>36</v>
      </c>
    </row>
    <row r="74" spans="2:34" hidden="1" x14ac:dyDescent="0.2">
      <c r="B74" s="129">
        <v>0</v>
      </c>
      <c r="C74" s="130"/>
      <c r="D74" s="91"/>
      <c r="E74" s="130"/>
      <c r="F74" s="130"/>
      <c r="G74" s="130"/>
    </row>
    <row r="75" spans="2:34" hidden="1" x14ac:dyDescent="0.2">
      <c r="B75" s="131">
        <v>1</v>
      </c>
      <c r="C75" s="132">
        <v>2</v>
      </c>
      <c r="D75" s="133">
        <v>3</v>
      </c>
      <c r="E75" s="132">
        <v>4</v>
      </c>
      <c r="F75" s="132">
        <v>5</v>
      </c>
      <c r="G75" s="132">
        <v>6</v>
      </c>
    </row>
    <row r="76" spans="2:34" hidden="1" x14ac:dyDescent="0.2">
      <c r="B76" s="59"/>
    </row>
    <row r="77" spans="2:34" hidden="1" x14ac:dyDescent="0.2">
      <c r="B77" s="47" t="s">
        <v>43</v>
      </c>
      <c r="C77" s="47" t="s">
        <v>57</v>
      </c>
      <c r="D77" s="47"/>
    </row>
    <row r="78" spans="2:34" hidden="1" x14ac:dyDescent="0.2">
      <c r="B78" s="59"/>
    </row>
    <row r="79" spans="2:34" hidden="1" x14ac:dyDescent="0.2">
      <c r="B79" s="59"/>
      <c r="C79" s="58" t="s">
        <v>92</v>
      </c>
    </row>
    <row r="80" spans="2:34" s="58" customFormat="1" ht="11.25" hidden="1" x14ac:dyDescent="0.2">
      <c r="B80" s="134" t="s">
        <v>93</v>
      </c>
      <c r="C80" s="58" t="s">
        <v>94</v>
      </c>
      <c r="L80" s="58" t="s">
        <v>95</v>
      </c>
      <c r="N80" s="139"/>
      <c r="S80" s="143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</row>
    <row r="81" spans="2:37" s="58" customFormat="1" ht="11.25" hidden="1" x14ac:dyDescent="0.2">
      <c r="B81" s="134" t="s">
        <v>96</v>
      </c>
      <c r="C81" s="135" t="s">
        <v>1</v>
      </c>
      <c r="D81" s="135" t="s">
        <v>97</v>
      </c>
      <c r="E81" s="135" t="s">
        <v>98</v>
      </c>
      <c r="F81" s="135" t="s">
        <v>99</v>
      </c>
      <c r="G81" s="58" t="s">
        <v>100</v>
      </c>
      <c r="H81" s="135" t="s">
        <v>3</v>
      </c>
      <c r="I81" s="135" t="s">
        <v>101</v>
      </c>
      <c r="J81" s="58" t="s">
        <v>102</v>
      </c>
      <c r="L81" s="140" t="s">
        <v>103</v>
      </c>
      <c r="N81" s="139"/>
      <c r="S81" s="143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</row>
    <row r="82" spans="2:37" s="58" customFormat="1" ht="11.25" hidden="1" x14ac:dyDescent="0.2">
      <c r="B82" s="134" t="s">
        <v>104</v>
      </c>
      <c r="C82" s="135" t="s">
        <v>105</v>
      </c>
      <c r="D82" s="135" t="s">
        <v>106</v>
      </c>
      <c r="E82" s="135" t="s">
        <v>107</v>
      </c>
      <c r="F82" s="135" t="s">
        <v>108</v>
      </c>
      <c r="G82" s="135" t="s">
        <v>109</v>
      </c>
      <c r="H82" s="135" t="s">
        <v>110</v>
      </c>
      <c r="I82" s="58" t="s">
        <v>111</v>
      </c>
      <c r="J82" s="58" t="s">
        <v>102</v>
      </c>
      <c r="L82" s="140" t="s">
        <v>112</v>
      </c>
      <c r="M82" s="139"/>
      <c r="R82" s="143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</row>
    <row r="83" spans="2:37" s="58" customFormat="1" ht="11.25" hidden="1" x14ac:dyDescent="0.2">
      <c r="B83" s="134" t="s">
        <v>113</v>
      </c>
      <c r="C83" s="135" t="s">
        <v>114</v>
      </c>
      <c r="D83" s="135" t="s">
        <v>115</v>
      </c>
      <c r="E83" s="136" t="s">
        <v>116</v>
      </c>
      <c r="F83" s="135" t="s">
        <v>117</v>
      </c>
      <c r="G83" s="135" t="s">
        <v>118</v>
      </c>
      <c r="H83" s="58" t="s">
        <v>102</v>
      </c>
      <c r="L83" s="140" t="s">
        <v>119</v>
      </c>
      <c r="N83" s="139"/>
      <c r="S83" s="143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</row>
    <row r="84" spans="2:37" s="58" customFormat="1" ht="11.25" hidden="1" x14ac:dyDescent="0.2">
      <c r="B84" s="134" t="s">
        <v>120</v>
      </c>
      <c r="C84" s="58" t="s">
        <v>121</v>
      </c>
      <c r="L84" s="58" t="s">
        <v>122</v>
      </c>
      <c r="N84" s="139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</row>
    <row r="85" spans="2:37" s="58" customFormat="1" ht="11.25" hidden="1" x14ac:dyDescent="0.2">
      <c r="C85" s="135" t="s">
        <v>97</v>
      </c>
      <c r="D85" s="135" t="s">
        <v>98</v>
      </c>
      <c r="E85" s="135" t="s">
        <v>99</v>
      </c>
      <c r="F85" s="58" t="s">
        <v>100</v>
      </c>
      <c r="G85" s="58" t="s">
        <v>123</v>
      </c>
      <c r="H85" s="135" t="s">
        <v>3</v>
      </c>
      <c r="I85" s="135" t="s">
        <v>101</v>
      </c>
      <c r="J85" s="135" t="s">
        <v>106</v>
      </c>
      <c r="K85" s="135" t="s">
        <v>107</v>
      </c>
      <c r="L85" s="135" t="s">
        <v>108</v>
      </c>
      <c r="M85" s="135" t="s">
        <v>109</v>
      </c>
      <c r="N85" s="135" t="s">
        <v>110</v>
      </c>
      <c r="O85" s="135" t="s">
        <v>111</v>
      </c>
      <c r="P85" s="135" t="s">
        <v>115</v>
      </c>
      <c r="Q85" s="136" t="s">
        <v>116</v>
      </c>
      <c r="R85" s="135" t="s">
        <v>118</v>
      </c>
      <c r="S85" s="135" t="s">
        <v>124</v>
      </c>
      <c r="T85" s="58" t="s">
        <v>102</v>
      </c>
      <c r="U85" s="58" t="s">
        <v>125</v>
      </c>
      <c r="V85" s="58" t="s">
        <v>126</v>
      </c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</row>
    <row r="86" spans="2:37" s="58" customFormat="1" ht="11.25" hidden="1" x14ac:dyDescent="0.2">
      <c r="C86" s="58" t="s">
        <v>127</v>
      </c>
      <c r="D86" s="58" t="s">
        <v>127</v>
      </c>
      <c r="E86" s="58" t="s">
        <v>127</v>
      </c>
      <c r="F86" s="58" t="s">
        <v>127</v>
      </c>
      <c r="G86" s="58" t="s">
        <v>127</v>
      </c>
      <c r="H86" s="58" t="s">
        <v>127</v>
      </c>
      <c r="I86" s="58" t="s">
        <v>128</v>
      </c>
      <c r="J86" s="58" t="s">
        <v>127</v>
      </c>
      <c r="K86" s="58" t="s">
        <v>127</v>
      </c>
      <c r="L86" s="58" t="s">
        <v>127</v>
      </c>
      <c r="M86" s="58" t="s">
        <v>127</v>
      </c>
      <c r="N86" s="58" t="s">
        <v>127</v>
      </c>
      <c r="O86" s="58" t="s">
        <v>127</v>
      </c>
      <c r="P86" s="58" t="s">
        <v>127</v>
      </c>
      <c r="Q86" s="58" t="s">
        <v>127</v>
      </c>
      <c r="R86" s="58" t="s">
        <v>127</v>
      </c>
      <c r="S86" s="58" t="s">
        <v>127</v>
      </c>
      <c r="T86" s="58" t="s">
        <v>129</v>
      </c>
      <c r="U86" s="58" t="s">
        <v>127</v>
      </c>
      <c r="V86" s="80" t="s">
        <v>130</v>
      </c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</row>
    <row r="87" spans="2:37" s="58" customFormat="1" ht="11.25" hidden="1" x14ac:dyDescent="0.2">
      <c r="C87" s="58" t="s">
        <v>131</v>
      </c>
      <c r="D87" s="58" t="s">
        <v>132</v>
      </c>
      <c r="E87" s="58" t="s">
        <v>133</v>
      </c>
      <c r="F87" s="58" t="s">
        <v>134</v>
      </c>
      <c r="G87" s="58" t="s">
        <v>135</v>
      </c>
      <c r="H87" s="58" t="s">
        <v>136</v>
      </c>
      <c r="I87" s="58" t="s">
        <v>137</v>
      </c>
      <c r="J87" s="58" t="s">
        <v>138</v>
      </c>
      <c r="K87" s="58" t="s">
        <v>139</v>
      </c>
      <c r="L87" s="58" t="s">
        <v>140</v>
      </c>
      <c r="M87" s="58" t="s">
        <v>141</v>
      </c>
      <c r="N87" s="58" t="s">
        <v>142</v>
      </c>
      <c r="O87" s="58" t="s">
        <v>143</v>
      </c>
      <c r="P87" s="58" t="s">
        <v>144</v>
      </c>
      <c r="Q87" s="58" t="s">
        <v>145</v>
      </c>
      <c r="R87" s="58" t="s">
        <v>146</v>
      </c>
      <c r="S87" s="58" t="s">
        <v>147</v>
      </c>
      <c r="T87" s="80" t="s">
        <v>148</v>
      </c>
      <c r="U87" s="80" t="s">
        <v>149</v>
      </c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G87" s="80"/>
      <c r="AH87" s="80"/>
    </row>
    <row r="88" spans="2:37" s="58" customFormat="1" ht="11.25" hidden="1" x14ac:dyDescent="0.2">
      <c r="D88" s="135"/>
      <c r="E88" s="135"/>
      <c r="N88" s="139"/>
      <c r="S88" s="143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</row>
    <row r="89" spans="2:37" s="58" customFormat="1" ht="11.25" hidden="1" x14ac:dyDescent="0.2">
      <c r="D89" s="135"/>
      <c r="E89" s="135"/>
      <c r="N89" s="139"/>
      <c r="S89" s="143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</row>
    <row r="90" spans="2:37" s="58" customFormat="1" ht="11.25" hidden="1" x14ac:dyDescent="0.2">
      <c r="B90" s="58" t="s">
        <v>150</v>
      </c>
      <c r="C90" s="58" t="s">
        <v>151</v>
      </c>
      <c r="D90" s="135"/>
      <c r="E90" s="135"/>
      <c r="N90" s="139"/>
      <c r="S90" s="143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</row>
    <row r="91" spans="2:37" s="58" customFormat="1" ht="11.25" hidden="1" x14ac:dyDescent="0.2">
      <c r="B91" s="58" t="s">
        <v>152</v>
      </c>
      <c r="C91" s="58" t="s">
        <v>153</v>
      </c>
      <c r="D91" s="135"/>
      <c r="E91" s="135"/>
      <c r="N91" s="139"/>
      <c r="S91" s="143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</row>
    <row r="92" spans="2:37" s="58" customFormat="1" ht="11.25" hidden="1" x14ac:dyDescent="0.2">
      <c r="B92" s="58" t="s">
        <v>154</v>
      </c>
      <c r="C92" s="58" t="s">
        <v>155</v>
      </c>
      <c r="D92" s="135"/>
      <c r="E92" s="135"/>
      <c r="N92" s="139"/>
      <c r="S92" s="143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</row>
    <row r="93" spans="2:37" s="58" customFormat="1" ht="11.25" hidden="1" x14ac:dyDescent="0.2">
      <c r="B93" s="58" t="s">
        <v>156</v>
      </c>
      <c r="C93" s="58" t="s">
        <v>157</v>
      </c>
      <c r="D93" s="135"/>
      <c r="E93" s="135"/>
      <c r="N93" s="139"/>
      <c r="S93" s="143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</row>
    <row r="94" spans="2:37" s="58" customFormat="1" ht="11.25" hidden="1" x14ac:dyDescent="0.2">
      <c r="B94" s="58" t="s">
        <v>158</v>
      </c>
      <c r="C94" s="58" t="s">
        <v>159</v>
      </c>
      <c r="F94" s="137"/>
      <c r="O94" s="139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</row>
    <row r="95" spans="2:37" s="58" customFormat="1" ht="11.25" hidden="1" x14ac:dyDescent="0.2">
      <c r="B95" s="58" t="s">
        <v>160</v>
      </c>
      <c r="C95" s="58" t="s">
        <v>161</v>
      </c>
      <c r="F95" s="137"/>
      <c r="O95" s="139"/>
      <c r="T95" s="143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</row>
    <row r="96" spans="2:37" s="58" customFormat="1" ht="11.25" hidden="1" x14ac:dyDescent="0.2">
      <c r="B96" s="58" t="s">
        <v>162</v>
      </c>
      <c r="C96" s="58" t="s">
        <v>163</v>
      </c>
      <c r="F96" s="137"/>
      <c r="O96" s="139"/>
      <c r="T96" s="143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</row>
    <row r="97" spans="2:34" s="58" customFormat="1" ht="11.25" hidden="1" x14ac:dyDescent="0.2">
      <c r="B97" s="58" t="s">
        <v>164</v>
      </c>
      <c r="C97" s="58" t="s">
        <v>165</v>
      </c>
      <c r="F97" s="137"/>
      <c r="O97" s="139"/>
      <c r="T97" s="143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</row>
    <row r="98" spans="2:34" s="58" customFormat="1" ht="11.25" hidden="1" x14ac:dyDescent="0.2">
      <c r="B98" s="58" t="s">
        <v>166</v>
      </c>
      <c r="C98" s="58" t="s">
        <v>167</v>
      </c>
      <c r="F98" s="137"/>
      <c r="O98" s="139"/>
      <c r="T98" s="143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</row>
    <row r="99" spans="2:34" s="58" customFormat="1" ht="11.25" hidden="1" x14ac:dyDescent="0.2">
      <c r="B99" s="58" t="s">
        <v>7</v>
      </c>
      <c r="C99" s="58" t="s">
        <v>168</v>
      </c>
      <c r="F99" s="137"/>
      <c r="O99" s="139"/>
      <c r="T99" s="143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</row>
    <row r="100" spans="2:34" s="58" customFormat="1" ht="11.25" hidden="1" x14ac:dyDescent="0.2">
      <c r="B100" s="58" t="s">
        <v>169</v>
      </c>
      <c r="C100" s="58" t="s">
        <v>170</v>
      </c>
      <c r="F100" s="137"/>
      <c r="O100" s="139"/>
      <c r="T100" s="143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</row>
    <row r="101" spans="2:34" s="58" customFormat="1" ht="11.25" hidden="1" x14ac:dyDescent="0.2">
      <c r="B101" s="58" t="s">
        <v>171</v>
      </c>
      <c r="C101" s="58" t="s">
        <v>172</v>
      </c>
      <c r="F101" s="137"/>
      <c r="O101" s="139"/>
      <c r="T101" s="143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</row>
    <row r="102" spans="2:34" s="58" customFormat="1" hidden="1" x14ac:dyDescent="0.2">
      <c r="B102" s="58" t="s">
        <v>173</v>
      </c>
      <c r="D102" s="59"/>
      <c r="E102" s="59"/>
      <c r="F102" s="61"/>
      <c r="G102" s="59"/>
      <c r="H102" s="59"/>
      <c r="I102" s="59"/>
      <c r="J102" s="59"/>
      <c r="K102" s="59"/>
      <c r="L102" s="59"/>
      <c r="M102" s="59"/>
      <c r="N102" s="59"/>
      <c r="O102" s="62"/>
      <c r="P102" s="59"/>
      <c r="Q102" s="59"/>
      <c r="R102" s="59"/>
      <c r="S102" s="59"/>
      <c r="T102" s="143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</row>
    <row r="103" spans="2:34" hidden="1" x14ac:dyDescent="0.2"/>
    <row r="104" spans="2:34" hidden="1" x14ac:dyDescent="0.2"/>
    <row r="105" spans="2:34" hidden="1" x14ac:dyDescent="0.2"/>
  </sheetData>
  <sheetProtection sheet="1" selectLockedCells="1" sort="0" autoFilter="0"/>
  <mergeCells count="61">
    <mergeCell ref="E46:S47"/>
    <mergeCell ref="E41:S42"/>
    <mergeCell ref="E44:S45"/>
    <mergeCell ref="AC7:AC8"/>
    <mergeCell ref="AC9:AC10"/>
    <mergeCell ref="W7:W8"/>
    <mergeCell ref="W9:W10"/>
    <mergeCell ref="X7:X8"/>
    <mergeCell ref="X9:X10"/>
    <mergeCell ref="Y7:Y8"/>
    <mergeCell ref="Y9:Y10"/>
    <mergeCell ref="T7:T8"/>
    <mergeCell ref="T9:T10"/>
    <mergeCell ref="U7:U8"/>
    <mergeCell ref="U9:U10"/>
    <mergeCell ref="V7:V8"/>
    <mergeCell ref="AD7:AD8"/>
    <mergeCell ref="AD9:AD10"/>
    <mergeCell ref="AE7:AE8"/>
    <mergeCell ref="AE9:AE10"/>
    <mergeCell ref="Z7:Z8"/>
    <mergeCell ref="Z9:Z10"/>
    <mergeCell ref="AA7:AA8"/>
    <mergeCell ref="AA9:AA10"/>
    <mergeCell ref="AB7:AB8"/>
    <mergeCell ref="AB9:AB10"/>
    <mergeCell ref="V9:V10"/>
    <mergeCell ref="B9:B10"/>
    <mergeCell ref="C7:C8"/>
    <mergeCell ref="C9:C10"/>
    <mergeCell ref="D7:D8"/>
    <mergeCell ref="D9:D10"/>
    <mergeCell ref="H9:I9"/>
    <mergeCell ref="K9:L9"/>
    <mergeCell ref="N9:O9"/>
    <mergeCell ref="E40:S40"/>
    <mergeCell ref="E43:S43"/>
    <mergeCell ref="E9:E10"/>
    <mergeCell ref="F9:F10"/>
    <mergeCell ref="G9:G10"/>
    <mergeCell ref="J9:J10"/>
    <mergeCell ref="M9:M10"/>
    <mergeCell ref="P9:P10"/>
    <mergeCell ref="Q9:Q10"/>
    <mergeCell ref="R9:R10"/>
    <mergeCell ref="S9:S10"/>
    <mergeCell ref="B5:S5"/>
    <mergeCell ref="B6:S6"/>
    <mergeCell ref="H7:I7"/>
    <mergeCell ref="K7:L7"/>
    <mergeCell ref="N7:O7"/>
    <mergeCell ref="B7:B8"/>
    <mergeCell ref="E7:E8"/>
    <mergeCell ref="F7:F8"/>
    <mergeCell ref="G7:G8"/>
    <mergeCell ref="J7:J8"/>
    <mergeCell ref="M7:M8"/>
    <mergeCell ref="P7:P8"/>
    <mergeCell ref="Q7:Q8"/>
    <mergeCell ref="R7:R8"/>
    <mergeCell ref="S7:S8"/>
  </mergeCells>
  <conditionalFormatting sqref="P11:P39">
    <cfRule type="cellIs" priority="8" stopIfTrue="1" operator="greaterThanOrEqual">
      <formula>50</formula>
    </cfRule>
  </conditionalFormatting>
  <conditionalFormatting sqref="C1 I1">
    <cfRule type="cellIs" dxfId="2" priority="13" stopIfTrue="1" operator="equal">
      <formula>$C$79</formula>
    </cfRule>
  </conditionalFormatting>
  <conditionalFormatting sqref="C2 I2">
    <cfRule type="cellIs" dxfId="1" priority="15" stopIfTrue="1" operator="equal">
      <formula>$V$85</formula>
    </cfRule>
  </conditionalFormatting>
  <conditionalFormatting sqref="C4 I4">
    <cfRule type="cellIs" dxfId="0" priority="12" stopIfTrue="1" operator="equal">
      <formula>$B$102</formula>
    </cfRule>
  </conditionalFormatting>
  <dataValidations count="10">
    <dataValidation type="list" allowBlank="1" showInputMessage="1" showErrorMessage="1" sqref="C1" xr:uid="{00000000-0002-0000-0000-000000000000}">
      <formula1>$C$79:$C$85</formula1>
    </dataValidation>
    <dataValidation type="list" allowBlank="1" showInputMessage="1" showErrorMessage="1" sqref="C2" xr:uid="{00000000-0002-0000-0000-000001000000}">
      <formula1>$C$85:$V$85</formula1>
    </dataValidation>
    <dataValidation type="list" allowBlank="1" showInputMessage="1" showErrorMessage="1" sqref="C4" xr:uid="{00000000-0002-0000-0000-000002000000}">
      <formula1>$B$90:$B$102</formula1>
    </dataValidation>
    <dataValidation type="list" allowBlank="1" showInputMessage="1" showErrorMessage="1" sqref="D39" xr:uid="{00000000-0002-0000-0000-000003000000}">
      <formula1>#REF!</formula1>
    </dataValidation>
    <dataValidation type="custom" allowBlank="1" showInputMessage="1" showErrorMessage="1" error="kisebb, mint az előadások száma összesen" sqref="H39" xr:uid="{00000000-0002-0000-0000-000004000000}">
      <formula1>H39&lt;=G39</formula1>
    </dataValidation>
    <dataValidation type="custom" allowBlank="1" showInputMessage="1" showErrorMessage="1" error="kisebb, mint összesen" sqref="K39" xr:uid="{00000000-0002-0000-0000-000005000000}">
      <formula1>K39&lt;=J39</formula1>
    </dataValidation>
    <dataValidation type="list" allowBlank="1" showInputMessage="1" showErrorMessage="1" sqref="C11:C39" xr:uid="{00000000-0002-0000-0000-000006000000}">
      <formula1>$B$68:$B$73</formula1>
    </dataValidation>
    <dataValidation type="list" allowBlank="1" showInputMessage="1" showErrorMessage="1" sqref="D11:D38" xr:uid="{00000000-0002-0000-0000-000007000000}">
      <formula1>$B$77:$D$77</formula1>
    </dataValidation>
    <dataValidation allowBlank="1" showInputMessage="1" showErrorMessage="1" error="kisebb, mint az előadások száma összesen" sqref="H11:I38" xr:uid="{00000000-0002-0000-0000-000008000000}"/>
    <dataValidation allowBlank="1" showInputMessage="1" showErrorMessage="1" error="kisebb, mint összesen" sqref="K11:L38" xr:uid="{00000000-0002-0000-0000-000009000000}"/>
  </dataValidations>
  <pageMargins left="0.43263888888888902" right="7.8472222222222193E-2" top="0.51180555555555596" bottom="0.51180555555555596" header="0" footer="0.51180555555555596"/>
  <pageSetup paperSize="9" scale="69" orientation="landscape" horizontalDpi="300" verticalDpi="300" r:id="rId1"/>
  <headerFooter alignWithMargins="0">
    <oddFooter>&amp;L&amp;12Tanszékvezető aláírása,&amp;I
Director departament&amp;R&amp;12Dékán aláírása,&amp;I
Decan Facultății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57"/>
  <sheetViews>
    <sheetView view="pageBreakPreview" zoomScale="120" zoomScaleNormal="100" workbookViewId="0">
      <selection activeCell="O16" sqref="O16"/>
    </sheetView>
  </sheetViews>
  <sheetFormatPr defaultColWidth="9.140625" defaultRowHeight="12.75" x14ac:dyDescent="0.2"/>
  <cols>
    <col min="1" max="1" width="4" style="16" customWidth="1"/>
    <col min="2" max="2" width="15.85546875" style="19" customWidth="1"/>
    <col min="3" max="3" width="12.5703125" style="20" customWidth="1"/>
    <col min="4" max="4" width="10.5703125" style="20" customWidth="1"/>
    <col min="5" max="5" width="10.28515625" style="20" customWidth="1"/>
    <col min="6" max="6" width="9.140625" style="20"/>
    <col min="7" max="7" width="10.140625" style="21" customWidth="1"/>
    <col min="8" max="8" width="14.7109375" style="21" customWidth="1"/>
    <col min="9" max="9" width="32.85546875" style="19" customWidth="1"/>
    <col min="10" max="14" width="10.28515625" style="20" customWidth="1"/>
    <col min="15" max="15" width="34.85546875" style="19" customWidth="1"/>
    <col min="16" max="16384" width="9.140625" style="21"/>
  </cols>
  <sheetData>
    <row r="1" spans="1:15" x14ac:dyDescent="0.2">
      <c r="B1" s="22" t="s">
        <v>174</v>
      </c>
      <c r="C1" s="23" t="str">
        <f>'december órabéres lejelentés'!C1</f>
        <v>Marosvásárhelyi kar</v>
      </c>
      <c r="E1" s="24"/>
      <c r="H1" s="25"/>
      <c r="I1" s="27"/>
      <c r="J1" s="24"/>
      <c r="K1" s="24"/>
      <c r="L1" s="24"/>
      <c r="M1" s="24"/>
      <c r="N1" s="24"/>
      <c r="O1" s="27"/>
    </row>
    <row r="2" spans="1:15" x14ac:dyDescent="0.2">
      <c r="B2" s="22" t="s">
        <v>175</v>
      </c>
      <c r="C2" s="23" t="str">
        <f>'december órabéres lejelentés'!C2</f>
        <v>Kertészmérnöki</v>
      </c>
      <c r="F2" s="26" t="str">
        <f>IF(OR(C2=$F$47,C2=$F$48)," ",E47)</f>
        <v>tanszék</v>
      </c>
      <c r="H2" s="25"/>
      <c r="I2" s="27"/>
      <c r="J2" s="24"/>
      <c r="K2" s="24"/>
      <c r="L2" s="24"/>
      <c r="M2" s="24"/>
      <c r="N2" s="24"/>
      <c r="O2" s="27"/>
    </row>
    <row r="3" spans="1:15" x14ac:dyDescent="0.2">
      <c r="B3" s="22" t="s">
        <v>176</v>
      </c>
      <c r="C3" s="23" t="str">
        <f>'december órabéres lejelentés'!C3</f>
        <v>2024/2025</v>
      </c>
      <c r="E3" s="24"/>
      <c r="H3" s="25"/>
      <c r="I3" s="27"/>
      <c r="J3" s="24"/>
      <c r="K3" s="24"/>
      <c r="L3" s="24"/>
      <c r="M3" s="24"/>
      <c r="N3" s="24"/>
      <c r="O3" s="27"/>
    </row>
    <row r="4" spans="1:15" x14ac:dyDescent="0.2">
      <c r="B4" s="22" t="s">
        <v>177</v>
      </c>
      <c r="C4" s="23" t="str">
        <f>'december órabéres lejelentés'!C4</f>
        <v>december</v>
      </c>
      <c r="E4" s="24"/>
      <c r="H4" s="25"/>
      <c r="I4" s="27"/>
      <c r="J4" s="24"/>
      <c r="K4" s="24"/>
      <c r="L4" s="24"/>
      <c r="M4" s="24"/>
      <c r="N4" s="24"/>
      <c r="O4" s="27"/>
    </row>
    <row r="5" spans="1:15" x14ac:dyDescent="0.2">
      <c r="B5" s="27"/>
      <c r="C5" s="24"/>
      <c r="D5" s="24"/>
      <c r="E5" s="24"/>
      <c r="F5" s="24"/>
      <c r="G5" s="25"/>
      <c r="H5" s="25"/>
      <c r="I5" s="27"/>
      <c r="J5" s="24"/>
      <c r="K5" s="24"/>
      <c r="L5" s="24"/>
      <c r="M5" s="24"/>
      <c r="N5" s="24"/>
      <c r="O5" s="27"/>
    </row>
    <row r="6" spans="1:15" s="14" customFormat="1" ht="15.75" x14ac:dyDescent="0.2">
      <c r="A6" s="174" t="str">
        <f>CONCATENATE("Kimutatás a ",C2,F2,C4," havi helyettesített állásaiban és főllásban  órabérben megtartott tantárgyairól")</f>
        <v>Kimutatás a Kertészmérnökitanszékdecember havi helyettesített állásaiban és főllásban  órabérben megtartott tantárgyairól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6"/>
    </row>
    <row r="7" spans="1:15" s="15" customFormat="1" ht="11.25" customHeight="1" x14ac:dyDescent="0.2">
      <c r="A7" s="184" t="s">
        <v>178</v>
      </c>
      <c r="B7" s="182" t="s">
        <v>179</v>
      </c>
      <c r="C7" s="184" t="s">
        <v>180</v>
      </c>
      <c r="D7" s="184" t="s">
        <v>181</v>
      </c>
      <c r="E7" s="184" t="s">
        <v>182</v>
      </c>
      <c r="F7" s="177" t="s">
        <v>183</v>
      </c>
      <c r="G7" s="178"/>
      <c r="H7" s="178"/>
      <c r="I7" s="179"/>
      <c r="J7" s="180" t="s">
        <v>184</v>
      </c>
      <c r="K7" s="180"/>
      <c r="L7" s="180"/>
      <c r="M7" s="180"/>
      <c r="N7" s="180"/>
      <c r="O7" s="182" t="s">
        <v>185</v>
      </c>
    </row>
    <row r="8" spans="1:15" s="15" customFormat="1" ht="33.75" x14ac:dyDescent="0.2">
      <c r="A8" s="185"/>
      <c r="B8" s="186"/>
      <c r="C8" s="185"/>
      <c r="D8" s="185"/>
      <c r="E8" s="185"/>
      <c r="F8" s="28" t="s">
        <v>186</v>
      </c>
      <c r="G8" s="28" t="s">
        <v>187</v>
      </c>
      <c r="H8" s="28" t="s">
        <v>188</v>
      </c>
      <c r="I8" s="28" t="s">
        <v>189</v>
      </c>
      <c r="J8" s="48" t="s">
        <v>190</v>
      </c>
      <c r="K8" s="48" t="s">
        <v>191</v>
      </c>
      <c r="L8" s="48" t="s">
        <v>192</v>
      </c>
      <c r="M8" s="48" t="s">
        <v>193</v>
      </c>
      <c r="N8" s="48" t="s">
        <v>194</v>
      </c>
      <c r="O8" s="183"/>
    </row>
    <row r="9" spans="1:15" s="16" customFormat="1" ht="25.5" customHeight="1" x14ac:dyDescent="0.2">
      <c r="A9" s="29">
        <v>1</v>
      </c>
      <c r="B9" s="30" t="s">
        <v>41</v>
      </c>
      <c r="C9" s="31" t="s">
        <v>42</v>
      </c>
      <c r="D9" s="32" t="s">
        <v>43</v>
      </c>
      <c r="E9" s="33" t="s">
        <v>195</v>
      </c>
      <c r="F9" s="32" t="s">
        <v>196</v>
      </c>
      <c r="G9" s="33" t="s">
        <v>197</v>
      </c>
      <c r="H9" s="33" t="s">
        <v>198</v>
      </c>
      <c r="I9" s="49" t="s">
        <v>199</v>
      </c>
      <c r="J9" s="32">
        <v>4</v>
      </c>
      <c r="K9" s="32">
        <v>2</v>
      </c>
      <c r="L9" s="32"/>
      <c r="M9" s="32"/>
      <c r="N9" s="32"/>
      <c r="O9" s="38"/>
    </row>
    <row r="10" spans="1:15" s="16" customFormat="1" ht="25.5" customHeight="1" x14ac:dyDescent="0.2">
      <c r="A10" s="29">
        <v>2</v>
      </c>
      <c r="B10" s="34" t="s">
        <v>44</v>
      </c>
      <c r="C10" s="35" t="s">
        <v>42</v>
      </c>
      <c r="D10" s="32" t="s">
        <v>43</v>
      </c>
      <c r="E10" s="33" t="s">
        <v>195</v>
      </c>
      <c r="F10" s="32" t="s">
        <v>200</v>
      </c>
      <c r="G10" s="33" t="s">
        <v>197</v>
      </c>
      <c r="H10" s="33" t="s">
        <v>198</v>
      </c>
      <c r="I10" s="38" t="s">
        <v>201</v>
      </c>
      <c r="J10" s="29">
        <v>10</v>
      </c>
      <c r="K10" s="29">
        <v>22</v>
      </c>
      <c r="L10" s="29"/>
      <c r="M10" s="29"/>
      <c r="N10" s="29"/>
      <c r="O10" s="113" t="s">
        <v>258</v>
      </c>
    </row>
    <row r="11" spans="1:15" s="16" customFormat="1" ht="25.5" customHeight="1" x14ac:dyDescent="0.2">
      <c r="A11" s="29">
        <v>3</v>
      </c>
      <c r="B11" s="36" t="s">
        <v>45</v>
      </c>
      <c r="C11" s="35" t="s">
        <v>46</v>
      </c>
      <c r="D11" s="32" t="s">
        <v>43</v>
      </c>
      <c r="E11" s="33" t="s">
        <v>195</v>
      </c>
      <c r="F11" s="29" t="s">
        <v>202</v>
      </c>
      <c r="G11" s="33" t="s">
        <v>197</v>
      </c>
      <c r="H11" s="33" t="s">
        <v>198</v>
      </c>
      <c r="I11" s="38" t="s">
        <v>203</v>
      </c>
      <c r="J11" s="29"/>
      <c r="K11" s="29">
        <v>22</v>
      </c>
      <c r="L11" s="29"/>
      <c r="M11" s="29"/>
      <c r="N11" s="29"/>
      <c r="O11" s="38"/>
    </row>
    <row r="12" spans="1:15" s="17" customFormat="1" ht="24" customHeight="1" x14ac:dyDescent="0.2">
      <c r="A12" s="29">
        <v>4</v>
      </c>
      <c r="B12" s="37" t="s">
        <v>47</v>
      </c>
      <c r="C12" s="35" t="s">
        <v>46</v>
      </c>
      <c r="D12" s="32" t="s">
        <v>43</v>
      </c>
      <c r="E12" s="33" t="s">
        <v>195</v>
      </c>
      <c r="F12" s="29" t="s">
        <v>204</v>
      </c>
      <c r="G12" s="33" t="s">
        <v>197</v>
      </c>
      <c r="H12" s="33" t="s">
        <v>198</v>
      </c>
      <c r="I12" s="38" t="s">
        <v>205</v>
      </c>
      <c r="J12" s="29">
        <v>8</v>
      </c>
      <c r="K12" s="29">
        <v>4</v>
      </c>
      <c r="L12" s="29"/>
      <c r="M12" s="29"/>
      <c r="N12" s="29"/>
      <c r="O12" s="38"/>
    </row>
    <row r="13" spans="1:15" s="17" customFormat="1" ht="24" customHeight="1" x14ac:dyDescent="0.2">
      <c r="A13" s="29">
        <v>5</v>
      </c>
      <c r="B13" s="34" t="s">
        <v>48</v>
      </c>
      <c r="C13" s="35" t="s">
        <v>49</v>
      </c>
      <c r="D13" s="32" t="s">
        <v>43</v>
      </c>
      <c r="E13" s="33" t="s">
        <v>195</v>
      </c>
      <c r="F13" s="32" t="s">
        <v>206</v>
      </c>
      <c r="G13" s="33" t="s">
        <v>197</v>
      </c>
      <c r="H13" s="33" t="s">
        <v>198</v>
      </c>
      <c r="I13" s="38" t="s">
        <v>207</v>
      </c>
      <c r="J13" s="29">
        <v>8</v>
      </c>
      <c r="K13" s="29">
        <v>18</v>
      </c>
      <c r="L13" s="29"/>
      <c r="M13" s="29"/>
      <c r="N13" s="29"/>
      <c r="O13" s="38"/>
    </row>
    <row r="14" spans="1:15" s="17" customFormat="1" ht="24" customHeight="1" x14ac:dyDescent="0.2">
      <c r="A14" s="29">
        <v>6</v>
      </c>
      <c r="B14" s="34" t="s">
        <v>50</v>
      </c>
      <c r="C14" s="35" t="s">
        <v>49</v>
      </c>
      <c r="D14" s="32" t="s">
        <v>43</v>
      </c>
      <c r="E14" s="33" t="s">
        <v>195</v>
      </c>
      <c r="F14" s="29" t="s">
        <v>208</v>
      </c>
      <c r="G14" s="33" t="s">
        <v>197</v>
      </c>
      <c r="H14" s="33" t="s">
        <v>198</v>
      </c>
      <c r="I14" s="38" t="s">
        <v>209</v>
      </c>
      <c r="J14" s="29"/>
      <c r="K14" s="29">
        <v>18</v>
      </c>
      <c r="L14" s="29"/>
      <c r="M14" s="29"/>
      <c r="N14" s="29"/>
      <c r="O14" s="38"/>
    </row>
    <row r="15" spans="1:15" s="18" customFormat="1" ht="24" customHeight="1" x14ac:dyDescent="0.2">
      <c r="A15" s="29">
        <v>7</v>
      </c>
      <c r="B15" s="34" t="s">
        <v>210</v>
      </c>
      <c r="C15" s="35" t="s">
        <v>49</v>
      </c>
      <c r="D15" s="32" t="s">
        <v>43</v>
      </c>
      <c r="E15" s="33" t="s">
        <v>195</v>
      </c>
      <c r="F15" s="29" t="s">
        <v>211</v>
      </c>
      <c r="G15" s="33" t="s">
        <v>197</v>
      </c>
      <c r="H15" s="33" t="s">
        <v>198</v>
      </c>
      <c r="I15" s="38" t="s">
        <v>212</v>
      </c>
      <c r="J15" s="29">
        <v>6</v>
      </c>
      <c r="K15" s="29">
        <v>4</v>
      </c>
      <c r="L15" s="29"/>
      <c r="M15" s="29"/>
      <c r="N15" s="29"/>
      <c r="O15" s="38"/>
    </row>
    <row r="16" spans="1:15" s="18" customFormat="1" ht="24" customHeight="1" x14ac:dyDescent="0.2">
      <c r="A16" s="29">
        <v>8</v>
      </c>
      <c r="B16" s="34" t="s">
        <v>52</v>
      </c>
      <c r="C16" s="35" t="s">
        <v>49</v>
      </c>
      <c r="D16" s="32" t="s">
        <v>43</v>
      </c>
      <c r="E16" s="33" t="s">
        <v>195</v>
      </c>
      <c r="F16" s="29" t="s">
        <v>213</v>
      </c>
      <c r="G16" s="33" t="s">
        <v>197</v>
      </c>
      <c r="H16" s="33" t="s">
        <v>198</v>
      </c>
      <c r="I16" s="38" t="s">
        <v>214</v>
      </c>
      <c r="J16" s="29">
        <v>14</v>
      </c>
      <c r="K16" s="29">
        <v>28</v>
      </c>
      <c r="L16" s="29"/>
      <c r="M16" s="29"/>
      <c r="N16" s="29"/>
      <c r="O16" s="113" t="s">
        <v>259</v>
      </c>
    </row>
    <row r="17" spans="1:15" s="18" customFormat="1" ht="24" customHeight="1" x14ac:dyDescent="0.2">
      <c r="A17" s="29">
        <v>9</v>
      </c>
      <c r="B17" s="34" t="s">
        <v>215</v>
      </c>
      <c r="C17" s="35" t="s">
        <v>49</v>
      </c>
      <c r="D17" s="32" t="s">
        <v>43</v>
      </c>
      <c r="E17" s="33" t="s">
        <v>195</v>
      </c>
      <c r="F17" s="29" t="s">
        <v>204</v>
      </c>
      <c r="G17" s="33" t="s">
        <v>197</v>
      </c>
      <c r="H17" s="33" t="s">
        <v>198</v>
      </c>
      <c r="I17" s="38" t="s">
        <v>216</v>
      </c>
      <c r="J17" s="29">
        <v>6</v>
      </c>
      <c r="K17" s="29">
        <v>2</v>
      </c>
      <c r="L17" s="29"/>
      <c r="M17" s="29"/>
      <c r="N17" s="29"/>
      <c r="O17" s="38"/>
    </row>
    <row r="18" spans="1:15" s="18" customFormat="1" ht="24" customHeight="1" x14ac:dyDescent="0.2">
      <c r="A18" s="29">
        <v>10</v>
      </c>
      <c r="B18" s="34" t="s">
        <v>217</v>
      </c>
      <c r="C18" s="35" t="s">
        <v>49</v>
      </c>
      <c r="D18" s="32" t="s">
        <v>43</v>
      </c>
      <c r="E18" s="33" t="s">
        <v>195</v>
      </c>
      <c r="F18" s="29" t="s">
        <v>204</v>
      </c>
      <c r="G18" s="33" t="s">
        <v>197</v>
      </c>
      <c r="H18" s="33" t="s">
        <v>198</v>
      </c>
      <c r="I18" s="38" t="s">
        <v>218</v>
      </c>
      <c r="J18" s="29"/>
      <c r="K18" s="29">
        <v>6</v>
      </c>
      <c r="L18" s="29"/>
      <c r="M18" s="29"/>
      <c r="N18" s="29"/>
      <c r="O18" s="38"/>
    </row>
    <row r="19" spans="1:15" s="18" customFormat="1" ht="24" customHeight="1" x14ac:dyDescent="0.2">
      <c r="A19" s="29">
        <v>11</v>
      </c>
      <c r="B19" s="34" t="s">
        <v>55</v>
      </c>
      <c r="C19" s="35" t="s">
        <v>56</v>
      </c>
      <c r="D19" s="32" t="s">
        <v>219</v>
      </c>
      <c r="E19" s="33" t="s">
        <v>195</v>
      </c>
      <c r="F19" s="32" t="s">
        <v>220</v>
      </c>
      <c r="G19" s="33" t="s">
        <v>197</v>
      </c>
      <c r="H19" s="33" t="s">
        <v>198</v>
      </c>
      <c r="I19" s="38" t="s">
        <v>221</v>
      </c>
      <c r="J19" s="29"/>
      <c r="K19" s="29">
        <v>18</v>
      </c>
      <c r="L19" s="29"/>
      <c r="M19" s="29"/>
      <c r="N19" s="29"/>
      <c r="O19" s="38"/>
    </row>
    <row r="20" spans="1:15" s="18" customFormat="1" ht="24" customHeight="1" x14ac:dyDescent="0.2">
      <c r="A20" s="29">
        <v>12</v>
      </c>
      <c r="B20" s="34" t="s">
        <v>222</v>
      </c>
      <c r="C20" s="35" t="s">
        <v>56</v>
      </c>
      <c r="D20" s="32" t="s">
        <v>219</v>
      </c>
      <c r="E20" s="33" t="s">
        <v>195</v>
      </c>
      <c r="F20" s="32" t="s">
        <v>196</v>
      </c>
      <c r="G20" s="33" t="s">
        <v>197</v>
      </c>
      <c r="H20" s="33" t="s">
        <v>198</v>
      </c>
      <c r="I20" s="38" t="s">
        <v>223</v>
      </c>
      <c r="J20" s="29">
        <v>2</v>
      </c>
      <c r="K20" s="29">
        <v>6</v>
      </c>
      <c r="L20" s="29"/>
      <c r="M20" s="29"/>
      <c r="N20" s="29"/>
      <c r="O20" s="38"/>
    </row>
    <row r="21" spans="1:15" s="18" customFormat="1" ht="24" customHeight="1" x14ac:dyDescent="0.2">
      <c r="A21" s="29"/>
      <c r="B21" s="38"/>
      <c r="C21" s="35"/>
      <c r="D21" s="32"/>
      <c r="E21" s="33"/>
      <c r="F21" s="29"/>
      <c r="G21" s="33"/>
      <c r="H21" s="33"/>
      <c r="I21" s="38"/>
      <c r="J21" s="29"/>
      <c r="K21" s="29"/>
      <c r="L21" s="29"/>
      <c r="M21" s="29"/>
      <c r="N21" s="29"/>
      <c r="O21" s="38"/>
    </row>
    <row r="22" spans="1:15" s="18" customFormat="1" ht="24" customHeight="1" x14ac:dyDescent="0.2">
      <c r="A22" s="29"/>
      <c r="B22" s="38"/>
      <c r="C22" s="35"/>
      <c r="D22" s="32"/>
      <c r="E22" s="33"/>
      <c r="F22" s="29"/>
      <c r="G22" s="33"/>
      <c r="H22" s="33"/>
      <c r="I22" s="38"/>
      <c r="J22" s="29"/>
      <c r="K22" s="29"/>
      <c r="L22" s="29"/>
      <c r="M22" s="29"/>
      <c r="N22" s="29"/>
      <c r="O22" s="38"/>
    </row>
    <row r="23" spans="1:15" s="18" customFormat="1" ht="24" customHeight="1" x14ac:dyDescent="0.2">
      <c r="A23" s="29"/>
      <c r="B23" s="38"/>
      <c r="C23" s="29"/>
      <c r="D23" s="29"/>
      <c r="E23" s="33"/>
      <c r="F23" s="29"/>
      <c r="G23" s="33"/>
      <c r="H23" s="33"/>
      <c r="I23" s="38"/>
      <c r="J23" s="29"/>
      <c r="K23" s="29"/>
      <c r="L23" s="29"/>
      <c r="M23" s="29"/>
      <c r="N23" s="29"/>
      <c r="O23" s="38"/>
    </row>
    <row r="24" spans="1:15" s="18" customFormat="1" ht="24" customHeight="1" x14ac:dyDescent="0.2">
      <c r="A24" s="29"/>
      <c r="B24" s="38"/>
      <c r="C24" s="29"/>
      <c r="D24" s="29"/>
      <c r="E24" s="33"/>
      <c r="F24" s="29"/>
      <c r="G24" s="33"/>
      <c r="H24" s="33"/>
      <c r="I24" s="38"/>
      <c r="J24" s="29"/>
      <c r="K24" s="29"/>
      <c r="L24" s="29"/>
      <c r="M24" s="29"/>
      <c r="N24" s="29"/>
      <c r="O24" s="38"/>
    </row>
    <row r="25" spans="1:15" s="18" customFormat="1" ht="24" customHeight="1" x14ac:dyDescent="0.2">
      <c r="A25" s="29"/>
      <c r="B25" s="38"/>
      <c r="C25" s="29"/>
      <c r="D25" s="29"/>
      <c r="E25" s="33"/>
      <c r="F25" s="29"/>
      <c r="G25" s="33"/>
      <c r="H25" s="33"/>
      <c r="I25" s="38"/>
      <c r="J25" s="29"/>
      <c r="K25" s="29"/>
      <c r="L25" s="29"/>
      <c r="M25" s="29"/>
      <c r="N25" s="29"/>
      <c r="O25" s="38"/>
    </row>
    <row r="26" spans="1:15" s="18" customFormat="1" ht="24" customHeight="1" x14ac:dyDescent="0.2">
      <c r="A26" s="29"/>
      <c r="B26" s="38"/>
      <c r="C26" s="29"/>
      <c r="D26" s="29"/>
      <c r="E26" s="33"/>
      <c r="F26" s="29"/>
      <c r="G26" s="33"/>
      <c r="H26" s="33"/>
      <c r="I26" s="38"/>
      <c r="J26" s="29"/>
      <c r="K26" s="29"/>
      <c r="L26" s="29"/>
      <c r="M26" s="29"/>
      <c r="N26" s="29"/>
      <c r="O26" s="38"/>
    </row>
    <row r="27" spans="1:15" s="18" customFormat="1" ht="24" customHeight="1" x14ac:dyDescent="0.2">
      <c r="A27" s="29"/>
      <c r="B27" s="38"/>
      <c r="C27" s="29"/>
      <c r="D27" s="29"/>
      <c r="E27" s="33"/>
      <c r="F27" s="29"/>
      <c r="G27" s="33"/>
      <c r="H27" s="33"/>
      <c r="I27" s="38"/>
      <c r="J27" s="29"/>
      <c r="K27" s="29"/>
      <c r="L27" s="29"/>
      <c r="M27" s="29"/>
      <c r="N27" s="29"/>
      <c r="O27" s="38"/>
    </row>
    <row r="28" spans="1:15" s="18" customFormat="1" ht="24" customHeight="1" x14ac:dyDescent="0.2">
      <c r="A28" s="29"/>
      <c r="B28" s="38"/>
      <c r="C28" s="29"/>
      <c r="D28" s="29"/>
      <c r="E28" s="33"/>
      <c r="F28" s="29"/>
      <c r="G28" s="33"/>
      <c r="H28" s="33"/>
      <c r="I28" s="38"/>
      <c r="J28" s="29"/>
      <c r="K28" s="29"/>
      <c r="L28" s="29"/>
      <c r="M28" s="29"/>
      <c r="N28" s="29"/>
      <c r="O28" s="38"/>
    </row>
    <row r="29" spans="1:15" s="18" customFormat="1" ht="24" customHeight="1" x14ac:dyDescent="0.2">
      <c r="A29" s="29"/>
      <c r="B29" s="38"/>
      <c r="C29" s="29"/>
      <c r="D29" s="29"/>
      <c r="E29" s="33"/>
      <c r="F29" s="29"/>
      <c r="G29" s="33"/>
      <c r="H29" s="33"/>
      <c r="I29" s="38"/>
      <c r="J29" s="29"/>
      <c r="K29" s="29"/>
      <c r="L29" s="29"/>
      <c r="M29" s="29"/>
      <c r="N29" s="29"/>
      <c r="O29" s="38"/>
    </row>
    <row r="30" spans="1:15" s="18" customFormat="1" ht="24" customHeight="1" x14ac:dyDescent="0.2">
      <c r="A30" s="29"/>
      <c r="B30" s="38"/>
      <c r="C30" s="29"/>
      <c r="D30" s="29"/>
      <c r="E30" s="33"/>
      <c r="F30" s="29"/>
      <c r="G30" s="33"/>
      <c r="H30" s="33"/>
      <c r="I30" s="38"/>
      <c r="J30" s="29"/>
      <c r="K30" s="29"/>
      <c r="L30" s="29"/>
      <c r="M30" s="29"/>
      <c r="N30" s="29"/>
      <c r="O30" s="38"/>
    </row>
    <row r="31" spans="1:15" s="18" customFormat="1" ht="24" customHeight="1" x14ac:dyDescent="0.2">
      <c r="A31" s="29"/>
      <c r="B31" s="38"/>
      <c r="C31" s="29"/>
      <c r="D31" s="29"/>
      <c r="E31" s="33"/>
      <c r="F31" s="29"/>
      <c r="G31" s="33"/>
      <c r="H31" s="33"/>
      <c r="I31" s="38"/>
      <c r="J31" s="29"/>
      <c r="K31" s="29"/>
      <c r="L31" s="29"/>
      <c r="M31" s="29"/>
      <c r="N31" s="29"/>
      <c r="O31" s="38"/>
    </row>
    <row r="32" spans="1:15" s="18" customFormat="1" ht="24" customHeight="1" x14ac:dyDescent="0.2">
      <c r="A32" s="29"/>
      <c r="B32" s="38"/>
      <c r="C32" s="29"/>
      <c r="D32" s="29"/>
      <c r="E32" s="33"/>
      <c r="F32" s="29"/>
      <c r="G32" s="33"/>
      <c r="H32" s="33"/>
      <c r="I32" s="38"/>
      <c r="J32" s="29"/>
      <c r="K32" s="29"/>
      <c r="L32" s="29"/>
      <c r="M32" s="29"/>
      <c r="N32" s="29"/>
      <c r="O32" s="38"/>
    </row>
    <row r="33" spans="1:15" s="18" customFormat="1" ht="24" customHeight="1" x14ac:dyDescent="0.2">
      <c r="A33" s="29"/>
      <c r="B33" s="38"/>
      <c r="C33" s="29"/>
      <c r="D33" s="29"/>
      <c r="E33" s="33"/>
      <c r="F33" s="29"/>
      <c r="G33" s="33"/>
      <c r="H33" s="33"/>
      <c r="I33" s="38"/>
      <c r="J33" s="29"/>
      <c r="K33" s="29"/>
      <c r="L33" s="29"/>
      <c r="M33" s="29"/>
      <c r="N33" s="29"/>
      <c r="O33" s="38"/>
    </row>
    <row r="34" spans="1:15" s="18" customFormat="1" ht="24" customHeight="1" x14ac:dyDescent="0.2">
      <c r="A34" s="29"/>
      <c r="B34" s="38"/>
      <c r="C34" s="29"/>
      <c r="D34" s="29"/>
      <c r="E34" s="33"/>
      <c r="F34" s="29"/>
      <c r="G34" s="33"/>
      <c r="H34" s="33"/>
      <c r="I34" s="38"/>
      <c r="J34" s="29"/>
      <c r="K34" s="29"/>
      <c r="L34" s="29"/>
      <c r="M34" s="29"/>
      <c r="N34" s="29"/>
      <c r="O34" s="38"/>
    </row>
    <row r="35" spans="1:15" s="18" customFormat="1" ht="24" customHeight="1" x14ac:dyDescent="0.2">
      <c r="A35" s="29"/>
      <c r="B35" s="38"/>
      <c r="C35" s="29"/>
      <c r="D35" s="29"/>
      <c r="E35" s="33"/>
      <c r="F35" s="29"/>
      <c r="G35" s="33"/>
      <c r="H35" s="33"/>
      <c r="I35" s="38"/>
      <c r="J35" s="29"/>
      <c r="K35" s="29"/>
      <c r="L35" s="29"/>
      <c r="M35" s="29"/>
      <c r="N35" s="29"/>
      <c r="O35" s="38"/>
    </row>
    <row r="36" spans="1:15" s="18" customFormat="1" ht="24" customHeight="1" x14ac:dyDescent="0.2">
      <c r="A36" s="29"/>
      <c r="B36" s="38"/>
      <c r="C36" s="29"/>
      <c r="D36" s="29"/>
      <c r="E36" s="33"/>
      <c r="F36" s="29"/>
      <c r="G36" s="33"/>
      <c r="H36" s="33"/>
      <c r="I36" s="38"/>
      <c r="J36" s="29"/>
      <c r="K36" s="29"/>
      <c r="L36" s="29"/>
      <c r="M36" s="29"/>
      <c r="N36" s="29"/>
      <c r="O36" s="38"/>
    </row>
    <row r="37" spans="1:15" s="18" customFormat="1" ht="24" customHeight="1" x14ac:dyDescent="0.2">
      <c r="A37" s="29"/>
      <c r="B37" s="38"/>
      <c r="C37" s="29"/>
      <c r="D37" s="29"/>
      <c r="E37" s="33"/>
      <c r="F37" s="29"/>
      <c r="G37" s="33"/>
      <c r="H37" s="33"/>
      <c r="I37" s="38"/>
      <c r="J37" s="29"/>
      <c r="K37" s="29"/>
      <c r="L37" s="29"/>
      <c r="M37" s="29"/>
      <c r="N37" s="29"/>
      <c r="O37" s="38"/>
    </row>
    <row r="38" spans="1:15" ht="24" customHeight="1" x14ac:dyDescent="0.2"/>
    <row r="39" spans="1:15" x14ac:dyDescent="0.2">
      <c r="C39" s="181" t="str">
        <f>'december órabéres lejelentés'!G62</f>
        <v>Intézetvezető aláírása,</v>
      </c>
      <c r="D39" s="181"/>
      <c r="E39" s="181"/>
      <c r="F39" s="39"/>
      <c r="G39" s="14"/>
      <c r="H39" s="14"/>
      <c r="I39" s="22"/>
      <c r="J39" s="181" t="str">
        <f>'december órabéres lejelentés'!N62</f>
        <v>Helyszíni intézetfelelős aláírása,</v>
      </c>
      <c r="K39" s="181"/>
      <c r="L39" s="181"/>
    </row>
    <row r="40" spans="1:15" x14ac:dyDescent="0.2">
      <c r="C40" s="181" t="str">
        <f>'december órabéres lejelentés'!G63</f>
        <v>Director departament,</v>
      </c>
      <c r="D40" s="181"/>
      <c r="E40" s="181"/>
      <c r="F40" s="39"/>
      <c r="G40" s="14"/>
      <c r="H40" s="14"/>
      <c r="I40" s="22"/>
      <c r="J40" s="181" t="str">
        <f>'december órabéres lejelentés'!N63</f>
        <v>Responsabil local departament,</v>
      </c>
      <c r="K40" s="181"/>
      <c r="L40" s="181"/>
    </row>
    <row r="45" spans="1:15" ht="12" customHeight="1" x14ac:dyDescent="0.2"/>
    <row r="46" spans="1:15" ht="9.75" hidden="1" customHeight="1" x14ac:dyDescent="0.2">
      <c r="B46" s="40" t="s">
        <v>224</v>
      </c>
      <c r="C46" s="41" t="s">
        <v>86</v>
      </c>
      <c r="D46" s="42" t="s">
        <v>225</v>
      </c>
    </row>
    <row r="47" spans="1:15" ht="9.75" hidden="1" customHeight="1" x14ac:dyDescent="0.2">
      <c r="B47" s="43" t="s">
        <v>198</v>
      </c>
      <c r="C47" s="44" t="s">
        <v>42</v>
      </c>
      <c r="D47" s="44" t="s">
        <v>195</v>
      </c>
      <c r="E47" s="44" t="s">
        <v>226</v>
      </c>
      <c r="F47" s="44" t="s">
        <v>102</v>
      </c>
    </row>
    <row r="48" spans="1:15" ht="9.75" hidden="1" customHeight="1" x14ac:dyDescent="0.2">
      <c r="B48" s="43" t="s">
        <v>227</v>
      </c>
      <c r="C48" s="44" t="s">
        <v>46</v>
      </c>
      <c r="D48" s="44" t="s">
        <v>228</v>
      </c>
      <c r="E48" s="44"/>
      <c r="F48" s="44" t="s">
        <v>101</v>
      </c>
    </row>
    <row r="49" spans="2:4" ht="9.75" hidden="1" customHeight="1" x14ac:dyDescent="0.2">
      <c r="B49" s="43" t="s">
        <v>229</v>
      </c>
      <c r="C49" s="44" t="s">
        <v>49</v>
      </c>
      <c r="D49" s="44" t="s">
        <v>230</v>
      </c>
    </row>
    <row r="50" spans="2:4" ht="9.75" hidden="1" customHeight="1" x14ac:dyDescent="0.2">
      <c r="B50" s="43" t="s">
        <v>231</v>
      </c>
      <c r="C50" s="44" t="s">
        <v>66</v>
      </c>
      <c r="D50" s="44" t="s">
        <v>232</v>
      </c>
    </row>
    <row r="51" spans="2:4" ht="9.75" hidden="1" customHeight="1" x14ac:dyDescent="0.2">
      <c r="B51" s="43" t="s">
        <v>233</v>
      </c>
      <c r="C51" s="44" t="s">
        <v>56</v>
      </c>
    </row>
    <row r="52" spans="2:4" ht="9.75" hidden="1" customHeight="1" x14ac:dyDescent="0.2">
      <c r="B52" s="43" t="s">
        <v>234</v>
      </c>
      <c r="C52" s="44" t="s">
        <v>235</v>
      </c>
    </row>
    <row r="53" spans="2:4" ht="9.75" hidden="1" customHeight="1" x14ac:dyDescent="0.2">
      <c r="B53" s="43" t="s">
        <v>232</v>
      </c>
      <c r="C53" s="45"/>
    </row>
    <row r="54" spans="2:4" ht="9.75" hidden="1" customHeight="1" x14ac:dyDescent="0.2">
      <c r="B54" s="46"/>
    </row>
    <row r="55" spans="2:4" hidden="1" x14ac:dyDescent="0.2"/>
    <row r="56" spans="2:4" hidden="1" x14ac:dyDescent="0.2">
      <c r="B56" s="43" t="s">
        <v>43</v>
      </c>
      <c r="C56" s="44" t="s">
        <v>236</v>
      </c>
      <c r="D56" s="44" t="s">
        <v>219</v>
      </c>
    </row>
    <row r="57" spans="2:4" hidden="1" x14ac:dyDescent="0.2">
      <c r="B57" s="19" t="s">
        <v>197</v>
      </c>
      <c r="C57" s="20" t="s">
        <v>237</v>
      </c>
    </row>
  </sheetData>
  <sheetProtection sheet="1" insertColumns="0" insertRows="0" sort="0" autoFilter="0"/>
  <mergeCells count="13">
    <mergeCell ref="C40:E40"/>
    <mergeCell ref="J40:L40"/>
    <mergeCell ref="A7:A8"/>
    <mergeCell ref="B7:B8"/>
    <mergeCell ref="C7:C8"/>
    <mergeCell ref="D7:D8"/>
    <mergeCell ref="E7:E8"/>
    <mergeCell ref="A6:O6"/>
    <mergeCell ref="F7:I7"/>
    <mergeCell ref="J7:N7"/>
    <mergeCell ref="C39:E39"/>
    <mergeCell ref="J39:L39"/>
    <mergeCell ref="O7:O8"/>
  </mergeCells>
  <dataValidations count="5">
    <dataValidation type="list" allowBlank="1" showInputMessage="1" showErrorMessage="1" sqref="C9:C37" xr:uid="{00000000-0002-0000-0100-000000000000}">
      <formula1>$C$47:$C$52</formula1>
    </dataValidation>
    <dataValidation type="list" allowBlank="1" showInputMessage="1" showErrorMessage="1" sqref="D9:D37" xr:uid="{00000000-0002-0000-0100-000001000000}">
      <formula1>$B$56:$D$56</formula1>
    </dataValidation>
    <dataValidation type="list" allowBlank="1" showInputMessage="1" showErrorMessage="1" sqref="E9:E37" xr:uid="{00000000-0002-0000-0100-000002000000}">
      <formula1>$D$47:$D$50</formula1>
    </dataValidation>
    <dataValidation type="list" allowBlank="1" showInputMessage="1" showErrorMessage="1" sqref="G9:G37" xr:uid="{00000000-0002-0000-0100-000003000000}">
      <formula1>$B$57:$C$57</formula1>
    </dataValidation>
    <dataValidation type="list" allowBlank="1" showInputMessage="1" showErrorMessage="1" sqref="H9:H37" xr:uid="{00000000-0002-0000-0100-000004000000}">
      <formula1>$B$47:$B$53</formula1>
    </dataValidation>
  </dataValidations>
  <pageMargins left="0.43263888888888902" right="0.118055555555556" top="0.55069444444444404" bottom="0.47222222222222199" header="0.5" footer="0.51180555555555596"/>
  <pageSetup paperSize="9" scale="70" orientation="landscape" r:id="rId1"/>
  <headerFooter alignWithMargins="0">
    <oddFooter>&amp;L&amp;12Tanszékvezető aláírása,&amp;I
Director departament&amp;R&amp;12Dékán aláírása,&amp;I
Decan Facultății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39"/>
  <sheetViews>
    <sheetView workbookViewId="0">
      <selection activeCell="C18" sqref="C18"/>
    </sheetView>
  </sheetViews>
  <sheetFormatPr defaultColWidth="9.140625" defaultRowHeight="12.75" x14ac:dyDescent="0.2"/>
  <cols>
    <col min="1" max="1" width="9" style="5" customWidth="1"/>
    <col min="2" max="2" width="20.140625" style="5" customWidth="1"/>
    <col min="3" max="3" width="11.42578125" style="5" customWidth="1"/>
    <col min="4" max="5" width="9.140625" style="5"/>
    <col min="6" max="6" width="12.5703125" style="5" customWidth="1"/>
    <col min="7" max="8" width="9.140625" style="5"/>
    <col min="9" max="10" width="9.7109375" style="5" customWidth="1"/>
    <col min="11" max="16384" width="9.140625" style="5"/>
  </cols>
  <sheetData>
    <row r="1" spans="1:12" x14ac:dyDescent="0.2">
      <c r="A1" s="5" t="s">
        <v>238</v>
      </c>
      <c r="E1" s="6"/>
      <c r="F1" s="6"/>
      <c r="G1" s="6"/>
      <c r="H1" s="6"/>
      <c r="I1" s="6"/>
      <c r="J1" s="6"/>
      <c r="K1" s="6"/>
      <c r="L1" s="6"/>
    </row>
    <row r="2" spans="1:12" x14ac:dyDescent="0.2">
      <c r="A2" s="5" t="s">
        <v>174</v>
      </c>
      <c r="E2" s="6"/>
      <c r="F2" s="6"/>
      <c r="G2" s="6"/>
      <c r="H2" s="6"/>
      <c r="I2" s="6"/>
      <c r="J2" s="6"/>
      <c r="K2" s="6"/>
      <c r="L2" s="6"/>
    </row>
    <row r="3" spans="1:12" x14ac:dyDescent="0.2">
      <c r="A3" s="5" t="s">
        <v>177</v>
      </c>
      <c r="E3" s="6"/>
      <c r="F3" s="6"/>
      <c r="G3" s="6"/>
      <c r="H3" s="6"/>
      <c r="I3" s="6"/>
      <c r="J3" s="6"/>
      <c r="K3" s="6"/>
      <c r="L3" s="6"/>
    </row>
    <row r="4" spans="1:12" x14ac:dyDescent="0.2">
      <c r="A4" s="5" t="s">
        <v>239</v>
      </c>
      <c r="E4" s="6"/>
      <c r="F4" s="6"/>
      <c r="G4" s="6"/>
      <c r="H4" s="6"/>
      <c r="I4" s="6"/>
      <c r="J4" s="6"/>
      <c r="K4" s="6"/>
      <c r="L4" s="6"/>
    </row>
    <row r="5" spans="1:1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1" customFormat="1" x14ac:dyDescent="0.2">
      <c r="A6" s="187" t="s">
        <v>240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2" s="1" customFormat="1" x14ac:dyDescent="0.2">
      <c r="A7" s="188" t="str">
        <f>CONCATENATE("Situaţia gradului de suplinire a orelor din Statul de funcţii al Catedrei de ",L2," pe luna ",L3," ")</f>
        <v>Situaţia gradului de suplinire a orelor din Statul de funcţii al Catedrei de  pe luna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</row>
    <row r="8" spans="1:12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2" customFormat="1" ht="11.25" customHeight="1" x14ac:dyDescent="0.2">
      <c r="A9" s="7" t="s">
        <v>241</v>
      </c>
      <c r="B9" s="8" t="s">
        <v>242</v>
      </c>
      <c r="C9" s="9" t="s">
        <v>243</v>
      </c>
      <c r="D9" s="9" t="s">
        <v>27</v>
      </c>
      <c r="E9" s="189" t="s">
        <v>244</v>
      </c>
      <c r="F9" s="189"/>
      <c r="G9" s="189"/>
      <c r="H9" s="189" t="s">
        <v>245</v>
      </c>
      <c r="I9" s="189"/>
      <c r="J9" s="189"/>
      <c r="K9" s="189"/>
      <c r="L9" s="189"/>
    </row>
    <row r="10" spans="1:12" s="2" customFormat="1" ht="56.25" x14ac:dyDescent="0.2">
      <c r="A10" s="8"/>
      <c r="B10" s="8"/>
      <c r="C10" s="8"/>
      <c r="D10" s="8"/>
      <c r="E10" s="8" t="s">
        <v>246</v>
      </c>
      <c r="F10" s="9" t="s">
        <v>247</v>
      </c>
      <c r="G10" s="8" t="s">
        <v>248</v>
      </c>
      <c r="H10" s="8" t="s">
        <v>249</v>
      </c>
      <c r="I10" s="8" t="s">
        <v>250</v>
      </c>
      <c r="J10" s="8" t="s">
        <v>251</v>
      </c>
      <c r="K10" s="8" t="s">
        <v>252</v>
      </c>
      <c r="L10" s="8" t="s">
        <v>253</v>
      </c>
    </row>
    <row r="11" spans="1:12" s="2" customFormat="1" ht="11.25" customHeight="1" x14ac:dyDescent="0.2">
      <c r="A11" s="7" t="s">
        <v>178</v>
      </c>
      <c r="B11" s="8" t="s">
        <v>254</v>
      </c>
      <c r="C11" s="9" t="s">
        <v>180</v>
      </c>
      <c r="D11" s="9" t="s">
        <v>181</v>
      </c>
      <c r="E11" s="189" t="s">
        <v>255</v>
      </c>
      <c r="F11" s="189"/>
      <c r="G11" s="189"/>
      <c r="H11" s="189" t="s">
        <v>256</v>
      </c>
      <c r="I11" s="189"/>
      <c r="J11" s="189"/>
      <c r="K11" s="189"/>
      <c r="L11" s="189"/>
    </row>
    <row r="12" spans="1:12" s="2" customFormat="1" ht="45" x14ac:dyDescent="0.2">
      <c r="A12" s="8"/>
      <c r="B12" s="8"/>
      <c r="C12" s="8"/>
      <c r="D12" s="8"/>
      <c r="E12" s="8" t="s">
        <v>257</v>
      </c>
      <c r="F12" s="9" t="s">
        <v>224</v>
      </c>
      <c r="G12" s="8" t="s">
        <v>189</v>
      </c>
      <c r="H12" s="8" t="s">
        <v>190</v>
      </c>
      <c r="I12" s="8" t="s">
        <v>191</v>
      </c>
      <c r="J12" s="8" t="s">
        <v>192</v>
      </c>
      <c r="K12" s="8" t="s">
        <v>193</v>
      </c>
      <c r="L12" s="8" t="s">
        <v>194</v>
      </c>
    </row>
    <row r="13" spans="1:12" s="2" customFormat="1" ht="11.25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s="3" customFormat="1" ht="25.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s="1" customFormat="1" ht="25.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s="1" customFormat="1" ht="25.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s="4" customFormat="1" ht="24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s="4" customFormat="1" ht="24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s="4" customFormat="1" ht="24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s="4" customFormat="1" ht="24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24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24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24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4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24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24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ht="24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24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24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24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ht="24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24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24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24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ht="24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24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24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ht="24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ht="24" customHeight="1" x14ac:dyDescent="0.2"/>
  </sheetData>
  <mergeCells count="6">
    <mergeCell ref="A6:L6"/>
    <mergeCell ref="A7:L7"/>
    <mergeCell ref="E9:G9"/>
    <mergeCell ref="H9:L9"/>
    <mergeCell ref="E11:G11"/>
    <mergeCell ref="H11:L11"/>
  </mergeCells>
  <dataValidations count="1">
    <dataValidation type="list" allowBlank="1" showInputMessage="1" showErrorMessage="1" sqref="C14:D14" xr:uid="{00000000-0002-0000-0200-000000000000}">
      <formula1>#REF!</formula1>
    </dataValidation>
  </dataValidations>
  <pageMargins left="0.34" right="0.34" top="0.77" bottom="0.8" header="0.5" footer="0.5"/>
  <pageSetup paperSize="9" scale="68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 otherUserPermission="visible"/>
  <rangeList sheetStid="1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december órabéres lejelentés</vt:lpstr>
      <vt:lpstr>kimutatás</vt:lpstr>
      <vt:lpstr>situaţie</vt:lpstr>
      <vt:lpstr>bérezés</vt:lpstr>
      <vt:lpstr>normák</vt:lpstr>
      <vt:lpstr>'december órabéres lejelentés'!Print_Area</vt:lpstr>
      <vt:lpstr>kimutatás!Print_Area</vt:lpstr>
      <vt:lpstr>situaţie!Print_Area</vt:lpstr>
    </vt:vector>
  </TitlesOfParts>
  <Company>Sapientia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Száraz Enikő</dc:creator>
  <cp:lastModifiedBy>KertészMérnöki Tanszék</cp:lastModifiedBy>
  <cp:lastPrinted>2024-12-13T12:45:15Z</cp:lastPrinted>
  <dcterms:created xsi:type="dcterms:W3CDTF">2008-10-30T07:42:00Z</dcterms:created>
  <dcterms:modified xsi:type="dcterms:W3CDTF">2024-12-16T06:46:55Z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F9ABC98A0BA04A2FAB847CE46769C07D_13</vt:lpwstr>
  </property>
  <property fmtid="{D5CDD505-2E9C-101B-9397-08002B2CF9AE}" pid="3" name="KSOProductBuildVer">
    <vt:lpwstr>2057-12.2.0.18607</vt:lpwstr>
  </property>
</Properties>
</file>