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0.16\Villamos\Allaskeret_Tanterv\2019-2020\"/>
    </mc:Choice>
  </mc:AlternateContent>
  <xr:revisionPtr revIDLastSave="0" documentId="13_ncr:1_{78EDA769-B398-40AF-AA7F-8666BB6DBF6B}" xr6:coauthVersionLast="36" xr6:coauthVersionMax="36" xr10:uidLastSave="{00000000-0000-0000-0000-000000000000}"/>
  <bookViews>
    <workbookView xWindow="0" yWindow="0" windowWidth="15345" windowHeight="4635" xr2:uid="{00000000-000D-0000-FFFF-FFFF00000000}"/>
  </bookViews>
  <sheets>
    <sheet name="Allaskeret_2019-2020" sheetId="1" r:id="rId1"/>
    <sheet name="Sheet1" sheetId="2" r:id="rId2"/>
  </sheets>
  <definedNames>
    <definedName name="_xlnm._FilterDatabase" localSheetId="0" hidden="1">'Allaskeret_2019-2020'!$B$5:$Y$291</definedName>
    <definedName name="_xlnm.Print_Area" localSheetId="0">'Allaskeret_2019-2020'!$A$2:$W$290</definedName>
    <definedName name="Z_0409545E_D0AE_4DD1_992C_C8297E980575_.wvu.FilterData" localSheetId="0" hidden="1">'Allaskeret_2019-2020'!$B$5:$Y$290</definedName>
    <definedName name="Z_0409545E_D0AE_4DD1_992C_C8297E980575_.wvu.PrintArea" localSheetId="0" hidden="1">'Allaskeret_2019-2020'!$B$4:$Z$259</definedName>
    <definedName name="Z_0409545E_D0AE_4DD1_992C_C8297E980575_.wvu.Rows" localSheetId="0" hidden="1">'Allaskeret_2019-2020'!#REF!</definedName>
  </definedNames>
  <calcPr calcId="191029"/>
  <customWorkbookViews>
    <customWorkbookView name="Domi - Personal View" guid="{0409545E-D0AE-4DD1-992C-C8297E980575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40" i="1" l="1"/>
  <c r="M240" i="1"/>
  <c r="L240" i="1" s="1"/>
  <c r="P218" i="1"/>
  <c r="M218" i="1"/>
  <c r="P285" i="1"/>
  <c r="M285" i="1"/>
  <c r="P68" i="1"/>
  <c r="M68" i="1"/>
  <c r="M64" i="1"/>
  <c r="P65" i="1"/>
  <c r="M65" i="1"/>
  <c r="L218" i="1" l="1"/>
  <c r="L65" i="1"/>
  <c r="L68" i="1"/>
  <c r="L285" i="1"/>
  <c r="M190" i="1"/>
  <c r="P190" i="1"/>
  <c r="P96" i="1"/>
  <c r="M96" i="1"/>
  <c r="T38" i="1"/>
  <c r="T106" i="1"/>
  <c r="L96" i="1" l="1"/>
  <c r="P241" i="1"/>
  <c r="M241" i="1"/>
  <c r="L241" i="1" l="1"/>
  <c r="P220" i="1"/>
  <c r="M220" i="1"/>
  <c r="P219" i="1"/>
  <c r="M219" i="1"/>
  <c r="P221" i="1"/>
  <c r="M221" i="1"/>
  <c r="P256" i="1"/>
  <c r="M256" i="1"/>
  <c r="P281" i="1"/>
  <c r="M281" i="1"/>
  <c r="M187" i="1"/>
  <c r="P187" i="1"/>
  <c r="M201" i="1"/>
  <c r="P201" i="1"/>
  <c r="M150" i="1"/>
  <c r="M149" i="1"/>
  <c r="P287" i="1"/>
  <c r="M287" i="1"/>
  <c r="M139" i="1"/>
  <c r="M42" i="1"/>
  <c r="M43" i="1"/>
  <c r="M44" i="1"/>
  <c r="M41" i="1"/>
  <c r="P44" i="1"/>
  <c r="P43" i="1"/>
  <c r="P42" i="1"/>
  <c r="AC41" i="1"/>
  <c r="AB41" i="1"/>
  <c r="AA41" i="1"/>
  <c r="P41" i="1"/>
  <c r="T40" i="1"/>
  <c r="T39" i="1" s="1"/>
  <c r="R39" i="1"/>
  <c r="Q39" i="1"/>
  <c r="O39" i="1"/>
  <c r="N39" i="1"/>
  <c r="L220" i="1" l="1"/>
  <c r="L219" i="1"/>
  <c r="L256" i="1"/>
  <c r="L281" i="1"/>
  <c r="L221" i="1"/>
  <c r="L201" i="1"/>
  <c r="L287" i="1"/>
  <c r="L283" i="1" s="1"/>
  <c r="L41" i="1"/>
  <c r="L44" i="1"/>
  <c r="AB44" i="1" s="1"/>
  <c r="L43" i="1"/>
  <c r="L42" i="1"/>
  <c r="M39" i="1"/>
  <c r="AA44" i="1"/>
  <c r="P39" i="1"/>
  <c r="P283" i="1"/>
  <c r="T284" i="1"/>
  <c r="T283" i="1" s="1"/>
  <c r="R283" i="1"/>
  <c r="Q283" i="1"/>
  <c r="O283" i="1"/>
  <c r="N283" i="1"/>
  <c r="M283" i="1"/>
  <c r="M282" i="1"/>
  <c r="P282" i="1"/>
  <c r="M222" i="1"/>
  <c r="P222" i="1"/>
  <c r="M77" i="1"/>
  <c r="P77" i="1"/>
  <c r="P72" i="1"/>
  <c r="M72" i="1"/>
  <c r="P71" i="1"/>
  <c r="M71" i="1"/>
  <c r="AC44" i="1" l="1"/>
  <c r="L39" i="1"/>
  <c r="L40" i="1" s="1"/>
  <c r="S40" i="1" s="1"/>
  <c r="L282" i="1"/>
  <c r="L72" i="1"/>
  <c r="L77" i="1"/>
  <c r="L71" i="1"/>
  <c r="P280" i="1"/>
  <c r="M280" i="1"/>
  <c r="P279" i="1"/>
  <c r="M279" i="1"/>
  <c r="P276" i="1"/>
  <c r="M276" i="1"/>
  <c r="P275" i="1"/>
  <c r="M275" i="1"/>
  <c r="P274" i="1"/>
  <c r="M274" i="1"/>
  <c r="P273" i="1"/>
  <c r="M273" i="1"/>
  <c r="P278" i="1"/>
  <c r="M278" i="1"/>
  <c r="P277" i="1"/>
  <c r="M277" i="1"/>
  <c r="P272" i="1"/>
  <c r="M272" i="1"/>
  <c r="P271" i="1"/>
  <c r="M271" i="1"/>
  <c r="T270" i="1"/>
  <c r="T269" i="1" s="1"/>
  <c r="R269" i="1"/>
  <c r="Q269" i="1"/>
  <c r="O269" i="1"/>
  <c r="N269" i="1"/>
  <c r="M262" i="1"/>
  <c r="M263" i="1"/>
  <c r="M264" i="1"/>
  <c r="M265" i="1"/>
  <c r="M266" i="1"/>
  <c r="M267" i="1"/>
  <c r="M268" i="1"/>
  <c r="P262" i="1"/>
  <c r="P263" i="1"/>
  <c r="P264" i="1"/>
  <c r="P265" i="1"/>
  <c r="P266" i="1"/>
  <c r="P267" i="1"/>
  <c r="P268" i="1"/>
  <c r="M14" i="1"/>
  <c r="P14" i="1"/>
  <c r="T261" i="1"/>
  <c r="T260" i="1" s="1"/>
  <c r="R260" i="1"/>
  <c r="Q260" i="1"/>
  <c r="O260" i="1"/>
  <c r="N260" i="1"/>
  <c r="M58" i="1"/>
  <c r="P60" i="1"/>
  <c r="M60" i="1"/>
  <c r="M51" i="1"/>
  <c r="P51" i="1"/>
  <c r="P50" i="1"/>
  <c r="M50" i="1"/>
  <c r="P52" i="1"/>
  <c r="M52" i="1"/>
  <c r="M257" i="1"/>
  <c r="P257" i="1"/>
  <c r="M206" i="1"/>
  <c r="M205" i="1"/>
  <c r="P205" i="1"/>
  <c r="M208" i="1"/>
  <c r="P208" i="1"/>
  <c r="T70" i="1"/>
  <c r="T69" i="1" s="1"/>
  <c r="R69" i="1"/>
  <c r="Q69" i="1"/>
  <c r="O69" i="1"/>
  <c r="N69" i="1"/>
  <c r="P63" i="1"/>
  <c r="M63" i="1"/>
  <c r="P64" i="1"/>
  <c r="M66" i="1"/>
  <c r="P66" i="1"/>
  <c r="M67" i="1"/>
  <c r="P67" i="1"/>
  <c r="P91" i="1"/>
  <c r="M91" i="1"/>
  <c r="M209" i="1"/>
  <c r="P209" i="1"/>
  <c r="M210" i="1"/>
  <c r="P210" i="1"/>
  <c r="P206" i="1"/>
  <c r="P197" i="1"/>
  <c r="M197" i="1"/>
  <c r="P191" i="1"/>
  <c r="M191" i="1"/>
  <c r="P188" i="1"/>
  <c r="M188" i="1"/>
  <c r="P186" i="1"/>
  <c r="M186" i="1"/>
  <c r="P98" i="1"/>
  <c r="M98" i="1"/>
  <c r="P223" i="1"/>
  <c r="M223" i="1"/>
  <c r="M242" i="1"/>
  <c r="P242" i="1"/>
  <c r="M238" i="1"/>
  <c r="P238" i="1"/>
  <c r="P239" i="1"/>
  <c r="M239" i="1"/>
  <c r="P34" i="1"/>
  <c r="M34" i="1"/>
  <c r="P149" i="1"/>
  <c r="P150" i="1"/>
  <c r="P138" i="1"/>
  <c r="M138" i="1"/>
  <c r="P120" i="1"/>
  <c r="M120" i="1"/>
  <c r="P119" i="1"/>
  <c r="M119" i="1"/>
  <c r="P118" i="1"/>
  <c r="M118" i="1"/>
  <c r="P117" i="1"/>
  <c r="M117" i="1"/>
  <c r="P116" i="1"/>
  <c r="M116" i="1"/>
  <c r="P115" i="1"/>
  <c r="M115" i="1"/>
  <c r="P112" i="1"/>
  <c r="M112" i="1"/>
  <c r="P111" i="1"/>
  <c r="M111" i="1"/>
  <c r="P110" i="1"/>
  <c r="M110" i="1"/>
  <c r="P109" i="1"/>
  <c r="M109" i="1"/>
  <c r="P94" i="1"/>
  <c r="M94" i="1"/>
  <c r="P84" i="1"/>
  <c r="M84" i="1"/>
  <c r="P108" i="1"/>
  <c r="M108" i="1"/>
  <c r="P107" i="1"/>
  <c r="M107" i="1"/>
  <c r="M33" i="1"/>
  <c r="P33" i="1"/>
  <c r="M32" i="1"/>
  <c r="P32" i="1"/>
  <c r="P83" i="1"/>
  <c r="M83" i="1"/>
  <c r="P82" i="1"/>
  <c r="M82" i="1"/>
  <c r="AC84" i="1"/>
  <c r="AB84" i="1"/>
  <c r="AA84" i="1"/>
  <c r="AC82" i="1"/>
  <c r="AB82" i="1"/>
  <c r="AA82" i="1"/>
  <c r="T81" i="1"/>
  <c r="T80" i="1" s="1"/>
  <c r="R80" i="1"/>
  <c r="Q80" i="1"/>
  <c r="O80" i="1"/>
  <c r="N80" i="1"/>
  <c r="P26" i="1"/>
  <c r="M26" i="1"/>
  <c r="P59" i="1"/>
  <c r="M59" i="1"/>
  <c r="P58" i="1"/>
  <c r="M204" i="1"/>
  <c r="P204" i="1"/>
  <c r="S39" i="1" l="1"/>
  <c r="S283" i="1"/>
  <c r="L284" i="1"/>
  <c r="S284" i="1" s="1"/>
  <c r="L279" i="1"/>
  <c r="L280" i="1"/>
  <c r="L69" i="1"/>
  <c r="L275" i="1"/>
  <c r="M69" i="1"/>
  <c r="L276" i="1"/>
  <c r="L274" i="1"/>
  <c r="L273" i="1"/>
  <c r="L277" i="1"/>
  <c r="L278" i="1"/>
  <c r="L272" i="1"/>
  <c r="L271" i="1"/>
  <c r="P269" i="1"/>
  <c r="M269" i="1"/>
  <c r="L268" i="1"/>
  <c r="L267" i="1"/>
  <c r="L265" i="1"/>
  <c r="L266" i="1"/>
  <c r="L263" i="1"/>
  <c r="L262" i="1"/>
  <c r="L264" i="1"/>
  <c r="M260" i="1"/>
  <c r="L60" i="1"/>
  <c r="L14" i="1"/>
  <c r="L52" i="1"/>
  <c r="L63" i="1"/>
  <c r="P260" i="1"/>
  <c r="L50" i="1"/>
  <c r="L98" i="1"/>
  <c r="L191" i="1"/>
  <c r="L188" i="1"/>
  <c r="L64" i="1"/>
  <c r="L223" i="1"/>
  <c r="L186" i="1"/>
  <c r="L91" i="1"/>
  <c r="L66" i="1"/>
  <c r="L205" i="1"/>
  <c r="L206" i="1"/>
  <c r="L197" i="1"/>
  <c r="L257" i="1"/>
  <c r="L208" i="1"/>
  <c r="P69" i="1"/>
  <c r="L210" i="1"/>
  <c r="L67" i="1"/>
  <c r="L209" i="1"/>
  <c r="L187" i="1"/>
  <c r="L190" i="1"/>
  <c r="L239" i="1"/>
  <c r="L34" i="1"/>
  <c r="L108" i="1"/>
  <c r="L111" i="1"/>
  <c r="L222" i="1"/>
  <c r="L118" i="1"/>
  <c r="L138" i="1"/>
  <c r="L242" i="1"/>
  <c r="L117" i="1"/>
  <c r="L150" i="1"/>
  <c r="L112" i="1"/>
  <c r="L94" i="1"/>
  <c r="L115" i="1"/>
  <c r="L119" i="1"/>
  <c r="L109" i="1"/>
  <c r="L120" i="1"/>
  <c r="L116" i="1"/>
  <c r="L107" i="1"/>
  <c r="L84" i="1"/>
  <c r="L83" i="1"/>
  <c r="L110" i="1"/>
  <c r="L82" i="1"/>
  <c r="L26" i="1"/>
  <c r="L149" i="1"/>
  <c r="L58" i="1"/>
  <c r="L59" i="1"/>
  <c r="L260" i="1" l="1"/>
  <c r="L261" i="1" s="1"/>
  <c r="S261" i="1" s="1"/>
  <c r="L269" i="1"/>
  <c r="L270" i="1" s="1"/>
  <c r="S270" i="1" s="1"/>
  <c r="S69" i="1"/>
  <c r="L70" i="1"/>
  <c r="S70" i="1" s="1"/>
  <c r="P57" i="1"/>
  <c r="M57" i="1"/>
  <c r="P56" i="1"/>
  <c r="M56" i="1"/>
  <c r="P55" i="1"/>
  <c r="M55" i="1"/>
  <c r="M15" i="1"/>
  <c r="P15" i="1"/>
  <c r="AA15" i="1"/>
  <c r="AC15" i="1"/>
  <c r="P16" i="1"/>
  <c r="M16" i="1"/>
  <c r="P13" i="1"/>
  <c r="M13" i="1"/>
  <c r="P12" i="1"/>
  <c r="M12" i="1"/>
  <c r="S269" i="1" l="1"/>
  <c r="S260" i="1"/>
  <c r="L55" i="1"/>
  <c r="L56" i="1"/>
  <c r="L57" i="1"/>
  <c r="L15" i="1"/>
  <c r="L16" i="1"/>
  <c r="L13" i="1"/>
  <c r="L12" i="1"/>
  <c r="AB15" i="1"/>
  <c r="P259" i="1"/>
  <c r="M259" i="1"/>
  <c r="P258" i="1"/>
  <c r="M258" i="1"/>
  <c r="L258" i="1" l="1"/>
  <c r="L259" i="1"/>
  <c r="P255" i="1" l="1"/>
  <c r="M255" i="1"/>
  <c r="P236" i="1"/>
  <c r="P237" i="1"/>
  <c r="M236" i="1"/>
  <c r="M237" i="1"/>
  <c r="L255" i="1" l="1"/>
  <c r="P97" i="1"/>
  <c r="M97" i="1"/>
  <c r="L97" i="1" l="1"/>
  <c r="P224" i="1"/>
  <c r="M224" i="1"/>
  <c r="P254" i="1"/>
  <c r="M254" i="1"/>
  <c r="P253" i="1"/>
  <c r="M253" i="1"/>
  <c r="P252" i="1"/>
  <c r="M252" i="1"/>
  <c r="P251" i="1"/>
  <c r="M251" i="1"/>
  <c r="P217" i="1"/>
  <c r="M217" i="1"/>
  <c r="P216" i="1"/>
  <c r="M216" i="1"/>
  <c r="P215" i="1"/>
  <c r="M215" i="1"/>
  <c r="P214" i="1"/>
  <c r="M214" i="1"/>
  <c r="P213" i="1"/>
  <c r="M213" i="1"/>
  <c r="AC214" i="1"/>
  <c r="AB214" i="1"/>
  <c r="AA214" i="1"/>
  <c r="T212" i="1"/>
  <c r="T211" i="1" s="1"/>
  <c r="R211" i="1"/>
  <c r="Q211" i="1"/>
  <c r="O211" i="1"/>
  <c r="N211" i="1"/>
  <c r="M157" i="1"/>
  <c r="P90" i="1"/>
  <c r="M90" i="1"/>
  <c r="P207" i="1"/>
  <c r="M207" i="1"/>
  <c r="L253" i="1" l="1"/>
  <c r="L224" i="1"/>
  <c r="L251" i="1"/>
  <c r="L254" i="1"/>
  <c r="L216" i="1"/>
  <c r="L217" i="1"/>
  <c r="L252" i="1"/>
  <c r="L213" i="1"/>
  <c r="L215" i="1"/>
  <c r="L214" i="1"/>
  <c r="P211" i="1"/>
  <c r="M211" i="1"/>
  <c r="L90" i="1"/>
  <c r="L207" i="1"/>
  <c r="L211" i="1" l="1"/>
  <c r="S211" i="1" s="1"/>
  <c r="P137" i="1"/>
  <c r="M137" i="1"/>
  <c r="P136" i="1"/>
  <c r="M136" i="1"/>
  <c r="P127" i="1"/>
  <c r="M127" i="1"/>
  <c r="P231" i="1"/>
  <c r="M231" i="1"/>
  <c r="P230" i="1"/>
  <c r="M230" i="1"/>
  <c r="P229" i="1"/>
  <c r="M229" i="1"/>
  <c r="P243" i="1"/>
  <c r="M243" i="1"/>
  <c r="P103" i="1"/>
  <c r="M103" i="1"/>
  <c r="P104" i="1"/>
  <c r="M104" i="1"/>
  <c r="L212" i="1" l="1"/>
  <c r="S212" i="1" s="1"/>
  <c r="L103" i="1"/>
  <c r="L136" i="1"/>
  <c r="L137" i="1"/>
  <c r="L231" i="1"/>
  <c r="L127" i="1"/>
  <c r="L230" i="1"/>
  <c r="L229" i="1"/>
  <c r="L243" i="1"/>
  <c r="L104" i="1"/>
  <c r="P155" i="1" l="1"/>
  <c r="M155" i="1"/>
  <c r="P156" i="1"/>
  <c r="M156" i="1"/>
  <c r="L155" i="1" l="1"/>
  <c r="L156" i="1"/>
  <c r="P38" i="1"/>
  <c r="M38" i="1"/>
  <c r="L38" i="1" l="1"/>
  <c r="N245" i="1"/>
  <c r="O245" i="1"/>
  <c r="R245" i="1"/>
  <c r="Q245" i="1"/>
  <c r="N29" i="1"/>
  <c r="O29" i="1"/>
  <c r="R29" i="1"/>
  <c r="Q29" i="1"/>
  <c r="P37" i="1" l="1"/>
  <c r="M37" i="1"/>
  <c r="P78" i="1"/>
  <c r="P79" i="1"/>
  <c r="M78" i="1"/>
  <c r="M79" i="1"/>
  <c r="M47" i="1"/>
  <c r="L37" i="1" l="1"/>
  <c r="L35" i="1" s="1"/>
  <c r="AA107" i="1"/>
  <c r="AB107" i="1"/>
  <c r="AC107" i="1"/>
  <c r="T122" i="1" l="1"/>
  <c r="T18" i="1"/>
  <c r="T11" i="1"/>
  <c r="M228" i="1"/>
  <c r="P228" i="1"/>
  <c r="AC32" i="1" l="1"/>
  <c r="AC34" i="1"/>
  <c r="AB32" i="1"/>
  <c r="AB34" i="1"/>
  <c r="AB31" i="1"/>
  <c r="AA34" i="1"/>
  <c r="AB25" i="1"/>
  <c r="AB27" i="1"/>
  <c r="AB28" i="1"/>
  <c r="AA25" i="1"/>
  <c r="AA27" i="1"/>
  <c r="AA28" i="1"/>
  <c r="AC20" i="1"/>
  <c r="AC21" i="1"/>
  <c r="AB20" i="1"/>
  <c r="AB21" i="1"/>
  <c r="AC13" i="1"/>
  <c r="AC14" i="1"/>
  <c r="AC16" i="1"/>
  <c r="AB14" i="1"/>
  <c r="AA13" i="1"/>
  <c r="AA14" i="1"/>
  <c r="AA16" i="1"/>
  <c r="N45" i="1"/>
  <c r="O45" i="1"/>
  <c r="R45" i="1"/>
  <c r="Q45" i="1"/>
  <c r="M48" i="1"/>
  <c r="M49" i="1"/>
  <c r="P48" i="1"/>
  <c r="P49" i="1"/>
  <c r="P47" i="1"/>
  <c r="M95" i="1"/>
  <c r="P95" i="1"/>
  <c r="M247" i="1"/>
  <c r="M248" i="1"/>
  <c r="M249" i="1"/>
  <c r="M250" i="1"/>
  <c r="P247" i="1"/>
  <c r="P248" i="1"/>
  <c r="P249" i="1"/>
  <c r="P250" i="1"/>
  <c r="P158" i="1"/>
  <c r="P159" i="1"/>
  <c r="M159" i="1"/>
  <c r="M158" i="1"/>
  <c r="P157" i="1"/>
  <c r="P31" i="1"/>
  <c r="M31" i="1"/>
  <c r="M45" i="1" l="1"/>
  <c r="P245" i="1"/>
  <c r="M245" i="1"/>
  <c r="M29" i="1"/>
  <c r="P29" i="1"/>
  <c r="P45" i="1"/>
  <c r="L158" i="1"/>
  <c r="L157" i="1"/>
  <c r="L159" i="1"/>
  <c r="L32" i="1"/>
  <c r="L48" i="1"/>
  <c r="L31" i="1"/>
  <c r="L33" i="1"/>
  <c r="AA32" i="1" s="1"/>
  <c r="P80" i="1"/>
  <c r="M80" i="1"/>
  <c r="P139" i="1"/>
  <c r="L29" i="1" l="1"/>
  <c r="L153" i="1"/>
  <c r="AC31" i="1"/>
  <c r="AA31" i="1"/>
  <c r="L80" i="1"/>
  <c r="AB13" i="1"/>
  <c r="L139" i="1"/>
  <c r="M135" i="1"/>
  <c r="P135" i="1"/>
  <c r="AB135" i="1"/>
  <c r="P134" i="1"/>
  <c r="M133" i="1"/>
  <c r="M134" i="1"/>
  <c r="M235" i="1"/>
  <c r="M244" i="1"/>
  <c r="P235" i="1"/>
  <c r="P244" i="1"/>
  <c r="P166" i="1"/>
  <c r="M163" i="1"/>
  <c r="M164" i="1"/>
  <c r="M165" i="1"/>
  <c r="M166" i="1"/>
  <c r="M167" i="1"/>
  <c r="M168" i="1"/>
  <c r="P163" i="1"/>
  <c r="P164" i="1"/>
  <c r="P165" i="1"/>
  <c r="P167" i="1"/>
  <c r="P168" i="1"/>
  <c r="P227" i="1"/>
  <c r="M227" i="1"/>
  <c r="P234" i="1"/>
  <c r="M234" i="1"/>
  <c r="P28" i="1"/>
  <c r="M28" i="1"/>
  <c r="P27" i="1"/>
  <c r="M27" i="1"/>
  <c r="P25" i="1"/>
  <c r="M25" i="1"/>
  <c r="P10" i="1"/>
  <c r="P21" i="1"/>
  <c r="M21" i="1"/>
  <c r="AC60" i="1"/>
  <c r="AB60" i="1"/>
  <c r="AB57" i="1"/>
  <c r="AA57" i="1"/>
  <c r="AA56" i="1"/>
  <c r="T54" i="1"/>
  <c r="T53" i="1" s="1"/>
  <c r="R53" i="1"/>
  <c r="Q53" i="1"/>
  <c r="O53" i="1"/>
  <c r="N53" i="1"/>
  <c r="L81" i="1" l="1"/>
  <c r="S81" i="1" s="1"/>
  <c r="S80" i="1"/>
  <c r="L135" i="1"/>
  <c r="AA135" i="1" s="1"/>
  <c r="L247" i="1"/>
  <c r="L244" i="1"/>
  <c r="L238" i="1"/>
  <c r="L235" i="1"/>
  <c r="L167" i="1"/>
  <c r="L168" i="1"/>
  <c r="L250" i="1"/>
  <c r="L164" i="1"/>
  <c r="L163" i="1"/>
  <c r="L165" i="1"/>
  <c r="L166" i="1"/>
  <c r="L248" i="1"/>
  <c r="L228" i="1"/>
  <c r="L249" i="1"/>
  <c r="L49" i="1"/>
  <c r="L227" i="1"/>
  <c r="L234" i="1"/>
  <c r="L27" i="1"/>
  <c r="AC27" i="1" s="1"/>
  <c r="L25" i="1"/>
  <c r="AC25" i="1" s="1"/>
  <c r="L28" i="1"/>
  <c r="AC28" i="1" s="1"/>
  <c r="L21" i="1"/>
  <c r="AA21" i="1" s="1"/>
  <c r="AC57" i="1"/>
  <c r="AA60" i="1"/>
  <c r="P53" i="1"/>
  <c r="M53" i="1"/>
  <c r="AB56" i="1" l="1"/>
  <c r="AC56" i="1"/>
  <c r="L225" i="1"/>
  <c r="AB55" i="1"/>
  <c r="L53" i="1"/>
  <c r="S53" i="1" s="1"/>
  <c r="AC135" i="1"/>
  <c r="AC55" i="1"/>
  <c r="AA55" i="1"/>
  <c r="AD55" i="1" s="1"/>
  <c r="AG55" i="1" s="1"/>
  <c r="M147" i="1"/>
  <c r="P147" i="1"/>
  <c r="M146" i="1"/>
  <c r="P146" i="1"/>
  <c r="M145" i="1"/>
  <c r="P145" i="1"/>
  <c r="AF55" i="1" l="1"/>
  <c r="AI55" i="1" s="1"/>
  <c r="AE55" i="1"/>
  <c r="AH55" i="1" s="1"/>
  <c r="L54" i="1"/>
  <c r="S54" i="1" s="1"/>
  <c r="L147" i="1"/>
  <c r="L146" i="1"/>
  <c r="L145" i="1"/>
  <c r="AC37" i="1" l="1"/>
  <c r="AC76" i="1"/>
  <c r="AC78" i="1"/>
  <c r="AC79" i="1"/>
  <c r="AC87" i="1"/>
  <c r="AC90" i="1"/>
  <c r="AC47" i="1"/>
  <c r="AC52" i="1"/>
  <c r="AC101" i="1"/>
  <c r="AC102" i="1"/>
  <c r="AC103" i="1"/>
  <c r="AC104" i="1"/>
  <c r="AC110" i="1"/>
  <c r="AC117" i="1"/>
  <c r="AC119" i="1"/>
  <c r="AC120" i="1"/>
  <c r="AC123" i="1"/>
  <c r="AC124" i="1"/>
  <c r="AC126" i="1"/>
  <c r="AC128" i="1"/>
  <c r="AC129" i="1"/>
  <c r="AC134" i="1"/>
  <c r="AC139" i="1"/>
  <c r="AC148" i="1"/>
  <c r="AC157" i="1"/>
  <c r="AC159" i="1"/>
  <c r="AC162" i="1"/>
  <c r="AC163" i="1"/>
  <c r="AC164" i="1"/>
  <c r="AC165" i="1"/>
  <c r="AC168" i="1"/>
  <c r="AC171" i="1"/>
  <c r="AC172" i="1"/>
  <c r="AC173" i="1"/>
  <c r="AC174" i="1"/>
  <c r="AC178" i="1"/>
  <c r="AC179" i="1"/>
  <c r="AC180" i="1"/>
  <c r="AC181" i="1"/>
  <c r="AC184" i="1"/>
  <c r="AC185" i="1"/>
  <c r="AC186" i="1"/>
  <c r="AC187" i="1"/>
  <c r="AC188" i="1"/>
  <c r="AC189" i="1"/>
  <c r="AC197" i="1"/>
  <c r="AC198" i="1"/>
  <c r="AC199" i="1"/>
  <c r="AC204" i="1"/>
  <c r="AC210" i="1"/>
  <c r="AC227" i="1"/>
  <c r="AC228" i="1"/>
  <c r="AC231" i="1"/>
  <c r="AC235" i="1"/>
  <c r="AC236" i="1"/>
  <c r="AC237" i="1"/>
  <c r="AC238" i="1"/>
  <c r="AC244" i="1"/>
  <c r="AC247" i="1"/>
  <c r="AC248" i="1"/>
  <c r="AC249" i="1"/>
  <c r="AC250" i="1"/>
  <c r="AC259" i="1"/>
  <c r="AB37" i="1"/>
  <c r="AB76" i="1"/>
  <c r="AB78" i="1"/>
  <c r="AB79" i="1"/>
  <c r="AB87" i="1"/>
  <c r="AB90" i="1"/>
  <c r="AB94" i="1"/>
  <c r="AB98" i="1"/>
  <c r="AB47" i="1"/>
  <c r="AB52" i="1"/>
  <c r="AB101" i="1"/>
  <c r="AB102" i="1"/>
  <c r="AB103" i="1"/>
  <c r="AB104" i="1"/>
  <c r="AB108" i="1"/>
  <c r="AB115" i="1"/>
  <c r="AB118" i="1"/>
  <c r="AB119" i="1"/>
  <c r="AB120" i="1"/>
  <c r="AB128" i="1"/>
  <c r="AB129" i="1"/>
  <c r="AB132" i="1"/>
  <c r="AB144" i="1"/>
  <c r="AB148" i="1"/>
  <c r="AB151" i="1"/>
  <c r="AB152" i="1"/>
  <c r="AB157" i="1"/>
  <c r="AB164" i="1"/>
  <c r="AB168" i="1"/>
  <c r="AB185" i="1"/>
  <c r="AB186" i="1"/>
  <c r="AB187" i="1"/>
  <c r="AB191" i="1"/>
  <c r="AB195" i="1"/>
  <c r="AB196" i="1"/>
  <c r="AB197" i="1"/>
  <c r="AB200" i="1"/>
  <c r="AB201" i="1"/>
  <c r="AB210" i="1"/>
  <c r="AB228" i="1"/>
  <c r="AB234" i="1"/>
  <c r="AB235" i="1"/>
  <c r="AB236" i="1"/>
  <c r="AB237" i="1"/>
  <c r="AB238" i="1"/>
  <c r="AB247" i="1"/>
  <c r="AB249" i="1"/>
  <c r="AB259" i="1"/>
  <c r="AA37" i="1"/>
  <c r="AA76" i="1"/>
  <c r="AA78" i="1"/>
  <c r="AA79" i="1"/>
  <c r="AA98" i="1"/>
  <c r="AA47" i="1"/>
  <c r="AA52" i="1"/>
  <c r="AA63" i="1"/>
  <c r="AA68" i="1"/>
  <c r="AA108" i="1"/>
  <c r="AA109" i="1"/>
  <c r="AA110" i="1"/>
  <c r="AA112" i="1"/>
  <c r="AA118" i="1"/>
  <c r="AA119" i="1"/>
  <c r="AA120" i="1"/>
  <c r="AA123" i="1"/>
  <c r="AA144" i="1"/>
  <c r="AA148" i="1"/>
  <c r="AA151" i="1"/>
  <c r="AA152" i="1"/>
  <c r="AA157" i="1"/>
  <c r="AA162" i="1"/>
  <c r="AA163" i="1"/>
  <c r="AA165" i="1"/>
  <c r="AA168" i="1"/>
  <c r="AA171" i="1"/>
  <c r="AA172" i="1"/>
  <c r="AA173" i="1"/>
  <c r="AA174" i="1"/>
  <c r="AA175" i="1"/>
  <c r="AA178" i="1"/>
  <c r="AA179" i="1"/>
  <c r="AA180" i="1"/>
  <c r="AA181" i="1"/>
  <c r="AA185" i="1"/>
  <c r="AA186" i="1"/>
  <c r="AA187" i="1"/>
  <c r="AA188" i="1"/>
  <c r="AA191" i="1"/>
  <c r="AA196" i="1"/>
  <c r="AA200" i="1"/>
  <c r="AA201" i="1"/>
  <c r="AA204" i="1"/>
  <c r="AA210" i="1"/>
  <c r="AA228" i="1"/>
  <c r="AA234" i="1"/>
  <c r="AA235" i="1"/>
  <c r="AA236" i="1"/>
  <c r="AA238" i="1"/>
  <c r="AA243" i="1"/>
  <c r="AA244" i="1"/>
  <c r="AA247" i="1"/>
  <c r="AA248" i="1"/>
  <c r="AA250" i="1"/>
  <c r="AA259" i="1"/>
  <c r="N140" i="1"/>
  <c r="O140" i="1"/>
  <c r="Q140" i="1"/>
  <c r="R140" i="1"/>
  <c r="N153" i="1"/>
  <c r="O153" i="1"/>
  <c r="Q153" i="1"/>
  <c r="R153" i="1"/>
  <c r="N160" i="1" l="1"/>
  <c r="O160" i="1"/>
  <c r="Q160" i="1"/>
  <c r="R160" i="1"/>
  <c r="N169" i="1"/>
  <c r="O169" i="1"/>
  <c r="Q169" i="1"/>
  <c r="R169" i="1"/>
  <c r="N176" i="1"/>
  <c r="O176" i="1"/>
  <c r="Q176" i="1"/>
  <c r="R176" i="1"/>
  <c r="R182" i="1"/>
  <c r="N192" i="1"/>
  <c r="O192" i="1"/>
  <c r="Q192" i="1"/>
  <c r="R192" i="1"/>
  <c r="N202" i="1"/>
  <c r="Q202" i="1"/>
  <c r="R202" i="1"/>
  <c r="Q225" i="1"/>
  <c r="R225" i="1"/>
  <c r="Q232" i="1"/>
  <c r="R232" i="1"/>
  <c r="AB244" i="1" l="1"/>
  <c r="T46" i="1"/>
  <c r="T45" i="1" s="1"/>
  <c r="AB243" i="1" l="1"/>
  <c r="AC243" i="1"/>
  <c r="L204" i="1"/>
  <c r="P76" i="1"/>
  <c r="M76" i="1"/>
  <c r="T75" i="1"/>
  <c r="T74" i="1" s="1"/>
  <c r="R74" i="1"/>
  <c r="Q74" i="1"/>
  <c r="O74" i="1"/>
  <c r="N74" i="1"/>
  <c r="T36" i="1"/>
  <c r="T35" i="1" s="1"/>
  <c r="R35" i="1"/>
  <c r="Q35" i="1"/>
  <c r="O35" i="1"/>
  <c r="N35" i="1"/>
  <c r="P35" i="1" l="1"/>
  <c r="L79" i="1"/>
  <c r="L78" i="1"/>
  <c r="M35" i="1"/>
  <c r="M74" i="1"/>
  <c r="P74" i="1"/>
  <c r="L76" i="1"/>
  <c r="L74" i="1" l="1"/>
  <c r="L75" i="1" s="1"/>
  <c r="S75" i="1" s="1"/>
  <c r="S35" i="1"/>
  <c r="L36" i="1" l="1"/>
  <c r="S36" i="1" s="1"/>
  <c r="S74" i="1"/>
  <c r="M148" i="1" l="1"/>
  <c r="P148" i="1"/>
  <c r="P175" i="1"/>
  <c r="M175" i="1"/>
  <c r="P181" i="1"/>
  <c r="M181" i="1"/>
  <c r="P199" i="1"/>
  <c r="M199" i="1"/>
  <c r="P198" i="1"/>
  <c r="M198" i="1"/>
  <c r="P200" i="1"/>
  <c r="M200" i="1"/>
  <c r="P185" i="1"/>
  <c r="M185" i="1"/>
  <c r="P125" i="1"/>
  <c r="M125" i="1"/>
  <c r="N232" i="1"/>
  <c r="O232" i="1"/>
  <c r="N85" i="1"/>
  <c r="O85" i="1"/>
  <c r="Q85" i="1"/>
  <c r="R85" i="1"/>
  <c r="N10" i="1"/>
  <c r="O10" i="1"/>
  <c r="Q10" i="1"/>
  <c r="R10" i="1"/>
  <c r="T10" i="1"/>
  <c r="N17" i="1"/>
  <c r="O17" i="1"/>
  <c r="Q17" i="1"/>
  <c r="R17" i="1"/>
  <c r="T17" i="1"/>
  <c r="M19" i="1"/>
  <c r="P19" i="1"/>
  <c r="M20" i="1"/>
  <c r="P20" i="1"/>
  <c r="N22" i="1"/>
  <c r="O22" i="1"/>
  <c r="Q22" i="1"/>
  <c r="R22" i="1"/>
  <c r="T23" i="1"/>
  <c r="T22" i="1" s="1"/>
  <c r="T30" i="1"/>
  <c r="T29" i="1" s="1"/>
  <c r="M24" i="1"/>
  <c r="P24" i="1"/>
  <c r="T86" i="1"/>
  <c r="T85" i="1" s="1"/>
  <c r="M87" i="1"/>
  <c r="P87" i="1"/>
  <c r="N92" i="1"/>
  <c r="O92" i="1"/>
  <c r="Q92" i="1"/>
  <c r="R92" i="1"/>
  <c r="T93" i="1"/>
  <c r="T92" i="1" s="1"/>
  <c r="N61" i="1"/>
  <c r="O61" i="1"/>
  <c r="Q61" i="1"/>
  <c r="R61" i="1"/>
  <c r="T62" i="1"/>
  <c r="T61" i="1" s="1"/>
  <c r="N99" i="1"/>
  <c r="O99" i="1"/>
  <c r="Q99" i="1"/>
  <c r="R99" i="1"/>
  <c r="T100" i="1"/>
  <c r="T99" i="1" s="1"/>
  <c r="M101" i="1"/>
  <c r="P101" i="1"/>
  <c r="M102" i="1"/>
  <c r="P102" i="1"/>
  <c r="N105" i="1"/>
  <c r="O105" i="1"/>
  <c r="Q105" i="1"/>
  <c r="R105" i="1"/>
  <c r="T105" i="1"/>
  <c r="M105" i="1"/>
  <c r="N113" i="1"/>
  <c r="O113" i="1"/>
  <c r="Q113" i="1"/>
  <c r="R113" i="1"/>
  <c r="T114" i="1"/>
  <c r="T113" i="1" s="1"/>
  <c r="N121" i="1"/>
  <c r="O121" i="1"/>
  <c r="Q121" i="1"/>
  <c r="R121" i="1"/>
  <c r="T121" i="1"/>
  <c r="M123" i="1"/>
  <c r="P123" i="1"/>
  <c r="M124" i="1"/>
  <c r="P124" i="1"/>
  <c r="M126" i="1"/>
  <c r="P126" i="1"/>
  <c r="M128" i="1"/>
  <c r="P128" i="1"/>
  <c r="M129" i="1"/>
  <c r="P129" i="1"/>
  <c r="N130" i="1"/>
  <c r="O130" i="1"/>
  <c r="Q130" i="1"/>
  <c r="R130" i="1"/>
  <c r="T131" i="1"/>
  <c r="T130" i="1" s="1"/>
  <c r="M132" i="1"/>
  <c r="P132" i="1"/>
  <c r="P133" i="1"/>
  <c r="T141" i="1"/>
  <c r="T140" i="1" s="1"/>
  <c r="M142" i="1"/>
  <c r="P142" i="1"/>
  <c r="M143" i="1"/>
  <c r="P143" i="1"/>
  <c r="M144" i="1"/>
  <c r="P144" i="1"/>
  <c r="M151" i="1"/>
  <c r="P151" i="1"/>
  <c r="M152" i="1"/>
  <c r="P152" i="1"/>
  <c r="T154" i="1"/>
  <c r="T153" i="1" s="1"/>
  <c r="T161" i="1"/>
  <c r="T160" i="1" s="1"/>
  <c r="M162" i="1"/>
  <c r="P162" i="1"/>
  <c r="T170" i="1"/>
  <c r="T169" i="1" s="1"/>
  <c r="M171" i="1"/>
  <c r="P171" i="1"/>
  <c r="M172" i="1"/>
  <c r="P172" i="1"/>
  <c r="M173" i="1"/>
  <c r="P173" i="1"/>
  <c r="M174" i="1"/>
  <c r="P174" i="1"/>
  <c r="T177" i="1"/>
  <c r="T176" i="1" s="1"/>
  <c r="M178" i="1"/>
  <c r="P178" i="1"/>
  <c r="M179" i="1"/>
  <c r="P179" i="1"/>
  <c r="M180" i="1"/>
  <c r="P180" i="1"/>
  <c r="N182" i="1"/>
  <c r="O182" i="1"/>
  <c r="Q182" i="1"/>
  <c r="T183" i="1"/>
  <c r="T182" i="1" s="1"/>
  <c r="M184" i="1"/>
  <c r="P184" i="1"/>
  <c r="M189" i="1"/>
  <c r="P189" i="1"/>
  <c r="T193" i="1"/>
  <c r="T192" i="1" s="1"/>
  <c r="M194" i="1"/>
  <c r="P194" i="1"/>
  <c r="M195" i="1"/>
  <c r="P195" i="1"/>
  <c r="M196" i="1"/>
  <c r="P196" i="1"/>
  <c r="O202" i="1"/>
  <c r="T203" i="1"/>
  <c r="T202" i="1" s="1"/>
  <c r="N225" i="1"/>
  <c r="O225" i="1"/>
  <c r="T226" i="1"/>
  <c r="T225" i="1" s="1"/>
  <c r="T233" i="1"/>
  <c r="T232" i="1" s="1"/>
  <c r="AA103" i="1" l="1"/>
  <c r="L101" i="1"/>
  <c r="L102" i="1"/>
  <c r="AA102" i="1" s="1"/>
  <c r="P169" i="1"/>
  <c r="P160" i="1"/>
  <c r="P153" i="1"/>
  <c r="P202" i="1"/>
  <c r="P225" i="1"/>
  <c r="P232" i="1"/>
  <c r="P176" i="1"/>
  <c r="P140" i="1"/>
  <c r="L185" i="1"/>
  <c r="L198" i="1"/>
  <c r="L236" i="1"/>
  <c r="AA104" i="1"/>
  <c r="L172" i="1"/>
  <c r="AB172" i="1" s="1"/>
  <c r="AB165" i="1"/>
  <c r="M10" i="1"/>
  <c r="AA164" i="1"/>
  <c r="AE87" i="1"/>
  <c r="AH87" i="1" s="1"/>
  <c r="L194" i="1"/>
  <c r="L123" i="1"/>
  <c r="L180" i="1"/>
  <c r="AB180" i="1" s="1"/>
  <c r="L181" i="1"/>
  <c r="AB181" i="1" s="1"/>
  <c r="L148" i="1"/>
  <c r="L142" i="1"/>
  <c r="L51" i="1"/>
  <c r="M202" i="1"/>
  <c r="L162" i="1"/>
  <c r="L160" i="1" s="1"/>
  <c r="L129" i="1"/>
  <c r="AA129" i="1" s="1"/>
  <c r="L20" i="1"/>
  <c r="AA20" i="1" s="1"/>
  <c r="L199" i="1"/>
  <c r="L245" i="1"/>
  <c r="L175" i="1"/>
  <c r="AA90" i="1"/>
  <c r="L151" i="1"/>
  <c r="AC151" i="1" s="1"/>
  <c r="P113" i="1"/>
  <c r="L134" i="1"/>
  <c r="AF178" i="1"/>
  <c r="AI178" i="1" s="1"/>
  <c r="L196" i="1"/>
  <c r="AC196" i="1" s="1"/>
  <c r="L144" i="1"/>
  <c r="AC144" i="1" s="1"/>
  <c r="L132" i="1"/>
  <c r="L105" i="1"/>
  <c r="P99" i="1"/>
  <c r="L179" i="1"/>
  <c r="AB179" i="1" s="1"/>
  <c r="L95" i="1"/>
  <c r="L200" i="1"/>
  <c r="AC200" i="1" s="1"/>
  <c r="L126" i="1"/>
  <c r="P92" i="1"/>
  <c r="L87" i="1"/>
  <c r="L85" i="1" s="1"/>
  <c r="L125" i="1"/>
  <c r="AC201" i="1"/>
  <c r="P105" i="1"/>
  <c r="AC118" i="1"/>
  <c r="AD171" i="1"/>
  <c r="AG171" i="1" s="1"/>
  <c r="AD178" i="1"/>
  <c r="AG178" i="1" s="1"/>
  <c r="L178" i="1"/>
  <c r="M85" i="1"/>
  <c r="AE94" i="1"/>
  <c r="AH94" i="1" s="1"/>
  <c r="P192" i="1"/>
  <c r="AE101" i="1"/>
  <c r="AH101" i="1" s="1"/>
  <c r="P121" i="1"/>
  <c r="M176" i="1"/>
  <c r="M130" i="1"/>
  <c r="AF162" i="1"/>
  <c r="AI162" i="1" s="1"/>
  <c r="L195" i="1"/>
  <c r="L189" i="1"/>
  <c r="L173" i="1"/>
  <c r="AB173" i="1" s="1"/>
  <c r="M160" i="1"/>
  <c r="L237" i="1"/>
  <c r="L10" i="1"/>
  <c r="AB188" i="1"/>
  <c r="L128" i="1"/>
  <c r="M22" i="1"/>
  <c r="L133" i="1"/>
  <c r="AB133" i="1" s="1"/>
  <c r="AA197" i="1"/>
  <c r="L152" i="1"/>
  <c r="AC152" i="1" s="1"/>
  <c r="M121" i="1"/>
  <c r="L124" i="1"/>
  <c r="M182" i="1"/>
  <c r="M153" i="1"/>
  <c r="M92" i="1"/>
  <c r="M232" i="1"/>
  <c r="T246" i="1"/>
  <c r="T245" i="1" s="1"/>
  <c r="M99" i="1"/>
  <c r="M61" i="1"/>
  <c r="M225" i="1"/>
  <c r="L47" i="1"/>
  <c r="M192" i="1"/>
  <c r="M113" i="1"/>
  <c r="P182" i="1"/>
  <c r="L184" i="1"/>
  <c r="L143" i="1"/>
  <c r="M140" i="1"/>
  <c r="M17" i="1"/>
  <c r="P85" i="1"/>
  <c r="L24" i="1"/>
  <c r="L22" i="1" s="1"/>
  <c r="L171" i="1"/>
  <c r="M169" i="1"/>
  <c r="L19" i="1"/>
  <c r="P17" i="1"/>
  <c r="L174" i="1"/>
  <c r="AB174" i="1" s="1"/>
  <c r="P130" i="1"/>
  <c r="P61" i="1"/>
  <c r="P22" i="1"/>
  <c r="AF87" i="1"/>
  <c r="AI87" i="1" s="1"/>
  <c r="AA189" i="1" l="1"/>
  <c r="AB189" i="1"/>
  <c r="AC108" i="1"/>
  <c r="L45" i="1"/>
  <c r="L17" i="1"/>
  <c r="L18" i="1" s="1"/>
  <c r="L130" i="1"/>
  <c r="AA128" i="1"/>
  <c r="L121" i="1"/>
  <c r="L122" i="1" s="1"/>
  <c r="AB16" i="1"/>
  <c r="S22" i="1"/>
  <c r="AA24" i="1"/>
  <c r="AD24" i="1" s="1"/>
  <c r="AB24" i="1"/>
  <c r="AE24" i="1" s="1"/>
  <c r="AC24" i="1"/>
  <c r="AF24" i="1" s="1"/>
  <c r="L113" i="1"/>
  <c r="AA249" i="1"/>
  <c r="L92" i="1"/>
  <c r="AB248" i="1"/>
  <c r="L232" i="1"/>
  <c r="L176" i="1"/>
  <c r="S176" i="1" s="1"/>
  <c r="L61" i="1"/>
  <c r="L62" i="1" s="1"/>
  <c r="S62" i="1" s="1"/>
  <c r="AB250" i="1"/>
  <c r="L99" i="1"/>
  <c r="L100" i="1" s="1"/>
  <c r="L169" i="1"/>
  <c r="L202" i="1"/>
  <c r="L203" i="1" s="1"/>
  <c r="S203" i="1" s="1"/>
  <c r="L192" i="1"/>
  <c r="S192" i="1" s="1"/>
  <c r="L140" i="1"/>
  <c r="L182" i="1"/>
  <c r="AC98" i="1"/>
  <c r="AB110" i="1"/>
  <c r="AB163" i="1"/>
  <c r="S160" i="1"/>
  <c r="AA134" i="1"/>
  <c r="AB134" i="1"/>
  <c r="AB112" i="1"/>
  <c r="AC112" i="1"/>
  <c r="AD162" i="1"/>
  <c r="AG162" i="1" s="1"/>
  <c r="AC132" i="1"/>
  <c r="AA132" i="1"/>
  <c r="AC155" i="1"/>
  <c r="AF155" i="1" s="1"/>
  <c r="AI155" i="1" s="1"/>
  <c r="AA155" i="1"/>
  <c r="AB155" i="1"/>
  <c r="AB162" i="1"/>
  <c r="AA198" i="1"/>
  <c r="AB198" i="1"/>
  <c r="AB171" i="1"/>
  <c r="AA101" i="1"/>
  <c r="AD101" i="1" s="1"/>
  <c r="AG101" i="1" s="1"/>
  <c r="AA116" i="1"/>
  <c r="AC116" i="1"/>
  <c r="AB116" i="1"/>
  <c r="AB184" i="1"/>
  <c r="AA184" i="1"/>
  <c r="AA124" i="1"/>
  <c r="AB124" i="1"/>
  <c r="AC133" i="1"/>
  <c r="AA133" i="1"/>
  <c r="AB64" i="1"/>
  <c r="AC64" i="1"/>
  <c r="AA64" i="1"/>
  <c r="AD63" i="1" s="1"/>
  <c r="AG63" i="1" s="1"/>
  <c r="AB117" i="1"/>
  <c r="AA117" i="1"/>
  <c r="AA199" i="1"/>
  <c r="AB199" i="1"/>
  <c r="AB227" i="1"/>
  <c r="AA227" i="1"/>
  <c r="S225" i="1"/>
  <c r="AA194" i="1"/>
  <c r="AC194" i="1"/>
  <c r="AB194" i="1"/>
  <c r="AB109" i="1"/>
  <c r="AC109" i="1"/>
  <c r="AC206" i="1"/>
  <c r="AB206" i="1"/>
  <c r="AA206" i="1"/>
  <c r="AB143" i="1"/>
  <c r="AA143" i="1"/>
  <c r="AC143" i="1"/>
  <c r="AA231" i="1"/>
  <c r="AB231" i="1"/>
  <c r="AD31" i="1"/>
  <c r="AG31" i="1" s="1"/>
  <c r="AC191" i="1"/>
  <c r="AF184" i="1" s="1"/>
  <c r="AI184" i="1" s="1"/>
  <c r="AB126" i="1"/>
  <c r="AA126" i="1"/>
  <c r="AC68" i="1"/>
  <c r="AB68" i="1"/>
  <c r="AB204" i="1"/>
  <c r="AB63" i="1"/>
  <c r="AC63" i="1"/>
  <c r="AA159" i="1"/>
  <c r="AB159" i="1"/>
  <c r="AA87" i="1"/>
  <c r="AD87" i="1" s="1"/>
  <c r="AG87" i="1" s="1"/>
  <c r="S85" i="1"/>
  <c r="AB123" i="1"/>
  <c r="AC234" i="1"/>
  <c r="AD107" i="1"/>
  <c r="AG107" i="1" s="1"/>
  <c r="AA125" i="1"/>
  <c r="AC125" i="1"/>
  <c r="AF123" i="1" s="1"/>
  <c r="AI123" i="1" s="1"/>
  <c r="AB125" i="1"/>
  <c r="AC94" i="1"/>
  <c r="AA94" i="1"/>
  <c r="AD94" i="1" s="1"/>
  <c r="AG94" i="1" s="1"/>
  <c r="AA115" i="1"/>
  <c r="AC115" i="1"/>
  <c r="AE234" i="1"/>
  <c r="AH234" i="1" s="1"/>
  <c r="AB142" i="1"/>
  <c r="AA142" i="1"/>
  <c r="AC142" i="1"/>
  <c r="AA237" i="1"/>
  <c r="AD234" i="1" s="1"/>
  <c r="AG234" i="1" s="1"/>
  <c r="AA12" i="1"/>
  <c r="AD12" i="1" s="1"/>
  <c r="AG12" i="1" s="1"/>
  <c r="AC12" i="1"/>
  <c r="AF12" i="1" s="1"/>
  <c r="AI12" i="1" s="1"/>
  <c r="AB12" i="1"/>
  <c r="AA139" i="1"/>
  <c r="AB139" i="1"/>
  <c r="AC175" i="1"/>
  <c r="AF171" i="1" s="1"/>
  <c r="AI171" i="1" s="1"/>
  <c r="AB175" i="1"/>
  <c r="AB19" i="1"/>
  <c r="AE19" i="1" s="1"/>
  <c r="AH19" i="1" s="1"/>
  <c r="AA19" i="1"/>
  <c r="AC19" i="1"/>
  <c r="AC195" i="1"/>
  <c r="AA195" i="1"/>
  <c r="AC147" i="1"/>
  <c r="AB147" i="1"/>
  <c r="AA147" i="1"/>
  <c r="AB178" i="1"/>
  <c r="AE178" i="1" s="1"/>
  <c r="AH178" i="1" s="1"/>
  <c r="AF101" i="1"/>
  <c r="AI101" i="1" s="1"/>
  <c r="AD184" i="1" l="1"/>
  <c r="AG184" i="1" s="1"/>
  <c r="AE184" i="1"/>
  <c r="AH184" i="1" s="1"/>
  <c r="AE12" i="1"/>
  <c r="AH12" i="1" s="1"/>
  <c r="AE107" i="1"/>
  <c r="AH107" i="1" s="1"/>
  <c r="AF107" i="1"/>
  <c r="AI107" i="1" s="1"/>
  <c r="S10" i="1"/>
  <c r="L11" i="1"/>
  <c r="S11" i="1" s="1"/>
  <c r="AE162" i="1"/>
  <c r="AH162" i="1" s="1"/>
  <c r="AE132" i="1"/>
  <c r="AH132" i="1" s="1"/>
  <c r="AE31" i="1"/>
  <c r="AH31" i="1" s="1"/>
  <c r="AF31" i="1"/>
  <c r="AI31" i="1" s="1"/>
  <c r="AF204" i="1"/>
  <c r="AI204" i="1" s="1"/>
  <c r="AE194" i="1"/>
  <c r="AH194" i="1" s="1"/>
  <c r="AD204" i="1"/>
  <c r="AG204" i="1" s="1"/>
  <c r="AE63" i="1"/>
  <c r="AH63" i="1" s="1"/>
  <c r="AD194" i="1"/>
  <c r="AG194" i="1" s="1"/>
  <c r="AH24" i="1"/>
  <c r="AF194" i="1"/>
  <c r="AI194" i="1" s="1"/>
  <c r="AF132" i="1"/>
  <c r="AI132" i="1" s="1"/>
  <c r="AE204" i="1"/>
  <c r="AH204" i="1" s="1"/>
  <c r="AF142" i="1"/>
  <c r="AI142" i="1" s="1"/>
  <c r="AE123" i="1"/>
  <c r="AH123" i="1" s="1"/>
  <c r="AD123" i="1"/>
  <c r="AG123" i="1" s="1"/>
  <c r="AD155" i="1"/>
  <c r="AG155" i="1" s="1"/>
  <c r="AD115" i="1"/>
  <c r="AG115" i="1" s="1"/>
  <c r="AE155" i="1"/>
  <c r="AH155" i="1" s="1"/>
  <c r="AE115" i="1"/>
  <c r="AH115" i="1" s="1"/>
  <c r="AE171" i="1"/>
  <c r="AH171" i="1" s="1"/>
  <c r="AF234" i="1"/>
  <c r="AI234" i="1" s="1"/>
  <c r="AD142" i="1"/>
  <c r="AG142" i="1" s="1"/>
  <c r="AF115" i="1"/>
  <c r="AI115" i="1" s="1"/>
  <c r="L23" i="1"/>
  <c r="S23" i="1" s="1"/>
  <c r="AF63" i="1"/>
  <c r="AI63" i="1" s="1"/>
  <c r="L86" i="1"/>
  <c r="S86" i="1" s="1"/>
  <c r="AG24" i="1"/>
  <c r="L161" i="1"/>
  <c r="S161" i="1" s="1"/>
  <c r="AF19" i="1"/>
  <c r="AI19" i="1" s="1"/>
  <c r="AI24" i="1"/>
  <c r="L226" i="1"/>
  <c r="S226" i="1" s="1"/>
  <c r="AE142" i="1"/>
  <c r="AH142" i="1" s="1"/>
  <c r="AF94" i="1"/>
  <c r="AI94" i="1" s="1"/>
  <c r="AD132" i="1"/>
  <c r="AG132" i="1" s="1"/>
  <c r="AD19" i="1"/>
  <c r="AG19" i="1" s="1"/>
  <c r="S202" i="1"/>
  <c r="L177" i="1"/>
  <c r="S177" i="1" s="1"/>
  <c r="S61" i="1"/>
  <c r="L193" i="1"/>
  <c r="S193" i="1" s="1"/>
  <c r="S140" i="1"/>
  <c r="L141" i="1"/>
  <c r="S141" i="1" s="1"/>
  <c r="L154" i="1"/>
  <c r="S154" i="1" s="1"/>
  <c r="S153" i="1"/>
  <c r="L170" i="1"/>
  <c r="S170" i="1" s="1"/>
  <c r="S169" i="1"/>
  <c r="L93" i="1"/>
  <c r="S93" i="1" s="1"/>
  <c r="S92" i="1"/>
  <c r="S122" i="1"/>
  <c r="S121" i="1"/>
  <c r="S99" i="1"/>
  <c r="S100" i="1"/>
  <c r="S113" i="1"/>
  <c r="L114" i="1"/>
  <c r="S114" i="1" s="1"/>
  <c r="L233" i="1"/>
  <c r="S233" i="1" s="1"/>
  <c r="S232" i="1"/>
  <c r="S105" i="1"/>
  <c r="L106" i="1"/>
  <c r="S106" i="1" s="1"/>
  <c r="L131" i="1"/>
  <c r="S131" i="1" s="1"/>
  <c r="S130" i="1"/>
  <c r="L183" i="1"/>
  <c r="S183" i="1" s="1"/>
  <c r="S182" i="1"/>
  <c r="S17" i="1"/>
  <c r="S18" i="1"/>
  <c r="S29" i="1" l="1"/>
  <c r="L30" i="1"/>
  <c r="S30" i="1" l="1"/>
  <c r="S45" i="1"/>
  <c r="L46" i="1"/>
  <c r="S245" i="1"/>
  <c r="L246" i="1"/>
  <c r="S246" i="1" s="1"/>
  <c r="S46" i="1" l="1"/>
</calcChain>
</file>

<file path=xl/sharedStrings.xml><?xml version="1.0" encoding="utf-8"?>
<sst xmlns="http://schemas.openxmlformats.org/spreadsheetml/2006/main" count="1374" uniqueCount="297">
  <si>
    <t>Denumirea postului</t>
  </si>
  <si>
    <t>Numele şi prenumele</t>
  </si>
  <si>
    <t>Specialit. şi titlul ştiinţific</t>
  </si>
  <si>
    <t>Titular sau suplinitor</t>
  </si>
  <si>
    <t>DISCIPLINE</t>
  </si>
  <si>
    <t>din care:</t>
  </si>
  <si>
    <t>CURS</t>
  </si>
  <si>
    <t>Total ore</t>
  </si>
  <si>
    <t>Sem I.</t>
  </si>
  <si>
    <t>Sem II.</t>
  </si>
  <si>
    <t>titular</t>
  </si>
  <si>
    <t>Conf.</t>
  </si>
  <si>
    <t>I</t>
  </si>
  <si>
    <t>II</t>
  </si>
  <si>
    <t>I/2g</t>
  </si>
  <si>
    <t>Nr. crt.</t>
  </si>
  <si>
    <t>Funcţia</t>
  </si>
  <si>
    <t>III</t>
  </si>
  <si>
    <t>IV</t>
  </si>
  <si>
    <t>Asist.</t>
  </si>
  <si>
    <t>Total (medie săpt.)</t>
  </si>
  <si>
    <t>Numărul orelor de activitate directă cu studenţii</t>
  </si>
  <si>
    <t>sem., lucr. pr., proiecte</t>
  </si>
  <si>
    <t>Prof.</t>
  </si>
  <si>
    <t xml:space="preserve">Nivelul </t>
  </si>
  <si>
    <t>Alte activităti</t>
  </si>
  <si>
    <t>Denumirea</t>
  </si>
  <si>
    <t>Alte mențiuni</t>
  </si>
  <si>
    <t>Nr de saptamani</t>
  </si>
  <si>
    <t>M</t>
  </si>
  <si>
    <t>Consultatii</t>
  </si>
  <si>
    <t>Examene</t>
  </si>
  <si>
    <t>Evaluare lucrari de control</t>
  </si>
  <si>
    <t>Indrumare licenta/diploma</t>
  </si>
  <si>
    <t>Total drepturi salariale</t>
  </si>
  <si>
    <t>Numele şi funcţia cadrului didactic suplinitor</t>
  </si>
  <si>
    <t>Calc+Aut+Tst</t>
  </si>
  <si>
    <t>Calc+Aut+Mec+Tst+Tcm</t>
  </si>
  <si>
    <t>Tst</t>
  </si>
  <si>
    <t>II/II/II</t>
  </si>
  <si>
    <t>Dávid László</t>
  </si>
  <si>
    <t>Inteligenţă artificială</t>
  </si>
  <si>
    <t>III/III/III</t>
  </si>
  <si>
    <t>Aut</t>
  </si>
  <si>
    <t>Dispozitive electronice şi electronică analogică</t>
  </si>
  <si>
    <t>Domokos József</t>
  </si>
  <si>
    <t>Calc</t>
  </si>
  <si>
    <t>II/II</t>
  </si>
  <si>
    <t>I/1G</t>
  </si>
  <si>
    <t>II/1G</t>
  </si>
  <si>
    <t>II/1g</t>
  </si>
  <si>
    <t>Vacant</t>
  </si>
  <si>
    <t>Prelucrarea imaginilor (Prelucrarea digitala a imaginilor)</t>
  </si>
  <si>
    <t>vacant</t>
  </si>
  <si>
    <t>Teoria sistemelor II</t>
  </si>
  <si>
    <t>Calc+Aut+Inf+Tst</t>
  </si>
  <si>
    <t>III/2g</t>
  </si>
  <si>
    <t>IV/2g</t>
  </si>
  <si>
    <t>Aut+Calc</t>
  </si>
  <si>
    <t>IV/1g</t>
  </si>
  <si>
    <t>II/2g</t>
  </si>
  <si>
    <t>Kenéz Lajos</t>
  </si>
  <si>
    <t>Electrotehnică I (Electrotehnică) (Bazele electrotehnicii)</t>
  </si>
  <si>
    <t>Fizică II</t>
  </si>
  <si>
    <t>Aut+Calc+Tst</t>
  </si>
  <si>
    <t>Electrotehnică II</t>
  </si>
  <si>
    <t>I/1g</t>
  </si>
  <si>
    <t>Teoria sistemelor I (Semnale şi sisteme)</t>
  </si>
  <si>
    <t>Aut+Calc+Mec</t>
  </si>
  <si>
    <t>Mec</t>
  </si>
  <si>
    <t>Szántó Zoltán</t>
  </si>
  <si>
    <t>Calc+Aut</t>
  </si>
  <si>
    <t>Aut+Calc+Inf+Tst</t>
  </si>
  <si>
    <t>Imecs Mária</t>
  </si>
  <si>
    <t>Tcm</t>
  </si>
  <si>
    <t>III/1g</t>
  </si>
  <si>
    <t>Márton Lőrinc</t>
  </si>
  <si>
    <t>Robotică (Sisteme de conducere în robotică)</t>
  </si>
  <si>
    <t>Aut+Calc+Inf +Tst</t>
  </si>
  <si>
    <t>Şef lucr.</t>
  </si>
  <si>
    <t>Szabó László Zsolt</t>
  </si>
  <si>
    <t>György Katalin</t>
  </si>
  <si>
    <t>Sisteme de conducere adaptive</t>
  </si>
  <si>
    <t>Brassai Sándor Tihamér</t>
  </si>
  <si>
    <t>Sisteme de operare (Sisteme de operare II)</t>
  </si>
  <si>
    <t>Calc+Aut+Inf</t>
  </si>
  <si>
    <t>Circuite digitale reconfigurabile</t>
  </si>
  <si>
    <t>Bakó László</t>
  </si>
  <si>
    <t>Calc+Aut+Mec</t>
  </si>
  <si>
    <t>Kelemen András</t>
  </si>
  <si>
    <t>Electronică de putere</t>
  </si>
  <si>
    <t>Aut+Mec+Tcm</t>
  </si>
  <si>
    <t>Papp Sándor</t>
  </si>
  <si>
    <t>Aut+Tst</t>
  </si>
  <si>
    <t>Kutasi Dénes Nimród</t>
  </si>
  <si>
    <t>Prelucrarea digitală a semnalelor</t>
  </si>
  <si>
    <t>Vajda Tamás</t>
  </si>
  <si>
    <t>Sisteme cu microprocesoare (Proiectare cu microprocesoare)(Microcontrolere)</t>
  </si>
  <si>
    <t>Calc+Aut+Mec+Tst</t>
  </si>
  <si>
    <t>Arhitectura sistemelor de calcul</t>
  </si>
  <si>
    <t>Inf</t>
  </si>
  <si>
    <t>Losonczi Lajos</t>
  </si>
  <si>
    <t>Circuite integrate analogice</t>
  </si>
  <si>
    <t>Optoelectronică</t>
  </si>
  <si>
    <t>Székely Sándor Endre</t>
  </si>
  <si>
    <t>Televiziune</t>
  </si>
  <si>
    <t>Sisteme de comunicaţii mobile</t>
  </si>
  <si>
    <t>Molnár László</t>
  </si>
  <si>
    <t>Sisteme de comutaţie şi rutare</t>
  </si>
  <si>
    <t>Sisteme de transmisiuni telefonice</t>
  </si>
  <si>
    <t>Tehnici de modulaţie</t>
  </si>
  <si>
    <t>Lefkovits László</t>
  </si>
  <si>
    <t>Tst+Aut</t>
  </si>
  <si>
    <t>I/3g</t>
  </si>
  <si>
    <t>Szilágyi László</t>
  </si>
  <si>
    <t>I/I/I</t>
  </si>
  <si>
    <t>II/II/II/II</t>
  </si>
  <si>
    <t>III/III/III/III/III</t>
  </si>
  <si>
    <t>IV/IV</t>
  </si>
  <si>
    <t>IV/IV/IV</t>
  </si>
  <si>
    <t>III/III/III/III</t>
  </si>
  <si>
    <t>III/III/II/III</t>
  </si>
  <si>
    <t>Modelare, identificare şi simulare</t>
  </si>
  <si>
    <t>Electronică de putere (proiect)</t>
  </si>
  <si>
    <t>Circuite digitale reconfigurabile (proiect)</t>
  </si>
  <si>
    <t>Participare comisii</t>
  </si>
  <si>
    <t>Indrumare licenta</t>
  </si>
  <si>
    <t>Dr. în inginerie electronică și telecom.</t>
  </si>
  <si>
    <t xml:space="preserve">Facultatea si specializările
</t>
  </si>
  <si>
    <t>Licență sau master</t>
  </si>
  <si>
    <t>Nr. ore alocate</t>
  </si>
  <si>
    <t>Anii de studii, grupa/ subgrupa</t>
  </si>
  <si>
    <t>Sisteme distribuite  (Programare distribuita)</t>
  </si>
  <si>
    <t>Sisteme distribuite  (Programare distribuita) (proiect)</t>
  </si>
  <si>
    <t>Sisteme SCADA și comunicații industriale</t>
  </si>
  <si>
    <t>Dr. în inginerie electrică</t>
  </si>
  <si>
    <t>Dr. inginer</t>
  </si>
  <si>
    <t>Dr. în automatică</t>
  </si>
  <si>
    <t>Dr. în știința calculatoarelor</t>
  </si>
  <si>
    <t>Dr. în informatică</t>
  </si>
  <si>
    <t>Turos László</t>
  </si>
  <si>
    <t>Consultatii/ Examene</t>
  </si>
  <si>
    <t>Calc+Aut+Tst+Mec</t>
  </si>
  <si>
    <t>Aut+Calc+Tst+Mec+Tcm</t>
  </si>
  <si>
    <t>II/3g</t>
  </si>
  <si>
    <t>Componente și circuite pasive</t>
  </si>
  <si>
    <t>III/IV</t>
  </si>
  <si>
    <t>Sisteme SCADA și comunicații industriale (proiect)</t>
  </si>
  <si>
    <t>Reţele de telefonie (pe rețele) IP</t>
  </si>
  <si>
    <t>I/I/I/II</t>
  </si>
  <si>
    <t>Mec+Tcm</t>
  </si>
  <si>
    <t>I/I/I/II/II</t>
  </si>
  <si>
    <t>II/II/II/II/II</t>
  </si>
  <si>
    <t>I+II</t>
  </si>
  <si>
    <t>Șef Lucr.</t>
  </si>
  <si>
    <t>Frakcio</t>
  </si>
  <si>
    <t>TST</t>
  </si>
  <si>
    <t>AUT</t>
  </si>
  <si>
    <t>CALC</t>
  </si>
  <si>
    <t>TOTAL POSTURI</t>
  </si>
  <si>
    <t>TOTAL TITULARI</t>
  </si>
  <si>
    <t>Prof+Conf</t>
  </si>
  <si>
    <t>Sef Lucr.</t>
  </si>
  <si>
    <t>%</t>
  </si>
  <si>
    <t>SCI+SMA</t>
  </si>
  <si>
    <t>SCI</t>
  </si>
  <si>
    <t>dr. în Calculatoare</t>
  </si>
  <si>
    <t>dr. în inginerie electronică și telecom.</t>
  </si>
  <si>
    <t>Sisteme vizuale artificiale și prelucrarea formelor</t>
  </si>
  <si>
    <t xml:space="preserve">Dispozitive electronice şi electronică analogică (Circuite electronice liniare I) (Dispozitive electronice) </t>
  </si>
  <si>
    <t>IV/III/IV/III/IV</t>
  </si>
  <si>
    <t>Aut+Mec</t>
  </si>
  <si>
    <t>III/III</t>
  </si>
  <si>
    <t>Tst+Calc</t>
  </si>
  <si>
    <t>Protocoale pentru internet (Retele locale de calculatoare)</t>
  </si>
  <si>
    <t>III/IV/III/IV</t>
  </si>
  <si>
    <t>Hajdú Szabolcs</t>
  </si>
  <si>
    <t>Instrumentație și sisteme avansate de măsurare</t>
  </si>
  <si>
    <t>Sisteme de control predictive</t>
  </si>
  <si>
    <t>Dr. în inginerie electrică, habil în informatică</t>
  </si>
  <si>
    <t>Calc+Tst</t>
  </si>
  <si>
    <r>
      <t xml:space="preserve">Măsurări electrice, senzori şi traductoare (Măsurări şi traductoare)(Măsurări  </t>
    </r>
    <r>
      <rPr>
        <sz val="10"/>
        <rFont val="Calibri"/>
        <family val="2"/>
      </rPr>
      <t>î</t>
    </r>
    <r>
      <rPr>
        <sz val="10"/>
        <rFont val="Times New Roman"/>
        <family val="1"/>
      </rPr>
      <t>n electronică</t>
    </r>
    <r>
      <rPr>
        <sz val="10"/>
        <rFont val="Calibri"/>
        <family val="2"/>
      </rPr>
      <t xml:space="preserve"> </t>
    </r>
    <r>
      <rPr>
        <sz val="10"/>
        <rFont val="Times New Roman"/>
        <family val="1"/>
      </rPr>
      <t xml:space="preserve"> </t>
    </r>
    <r>
      <rPr>
        <sz val="10"/>
        <rFont val="Calibri"/>
        <family val="2"/>
      </rPr>
      <t>ş</t>
    </r>
    <r>
      <rPr>
        <sz val="10"/>
        <rFont val="Times New Roman"/>
        <family val="1"/>
      </rPr>
      <t>i telecomunica</t>
    </r>
    <r>
      <rPr>
        <sz val="10"/>
        <rFont val="Calibri"/>
        <family val="2"/>
      </rPr>
      <t>ţ</t>
    </r>
    <r>
      <rPr>
        <sz val="10"/>
        <rFont val="Times New Roman"/>
        <family val="1"/>
      </rPr>
      <t>ii)</t>
    </r>
  </si>
  <si>
    <t>Prof. Emerit</t>
  </si>
  <si>
    <t xml:space="preserve">Székely Gyula  </t>
  </si>
  <si>
    <t>DL</t>
  </si>
  <si>
    <t>Electronică digitală (Circuite integrate digitale II)(Electronică digitală II)</t>
  </si>
  <si>
    <t>Arhitectura sistemelor de calcul (Arhitectura calculatoarelor)(Arhitectura microprocesoarelor)</t>
  </si>
  <si>
    <t>Circuite electronice liniare II (Circuite electronice fundamentale)</t>
  </si>
  <si>
    <t>Reţele de calculatoare (Arhitecturi de reţea şi internet)(Rețele de calculatoare)</t>
  </si>
  <si>
    <t>Reţele de calculatoare (Arhitecturi de reţea şi internet)(Rețele de calculatoare)(proiect)</t>
  </si>
  <si>
    <t>Maşini electrice și acționări (Mașini și acționări electrice)</t>
  </si>
  <si>
    <t>Testarea sistemelor de calcul (Testare software)</t>
  </si>
  <si>
    <t>Testarea sistemelor de calcul (Testare software) - proiect</t>
  </si>
  <si>
    <t>Inginerie software și aplicații în telecomunicații</t>
  </si>
  <si>
    <t>II/1G/1g</t>
  </si>
  <si>
    <t>Fehér Áron</t>
  </si>
  <si>
    <t>III/1G/1g</t>
  </si>
  <si>
    <t>Györfi Ágnes</t>
  </si>
  <si>
    <t>Asist</t>
  </si>
  <si>
    <t>Márton Lörinc</t>
  </si>
  <si>
    <t>Sisteme automate cu eșantionare</t>
  </si>
  <si>
    <t>Participări la comisii</t>
  </si>
  <si>
    <t>Consultatii / Examene</t>
  </si>
  <si>
    <t>Participări comisii</t>
  </si>
  <si>
    <t>Sisteme de control autonome și distribuite</t>
  </si>
  <si>
    <t>Capitole speciale de softcomputing</t>
  </si>
  <si>
    <t>Recunoaşterea formelor</t>
  </si>
  <si>
    <t>III+III/1g</t>
  </si>
  <si>
    <t>III/1g/1G</t>
  </si>
  <si>
    <t>I+II/2g</t>
  </si>
  <si>
    <t>Fekete Albert Zsombor</t>
  </si>
  <si>
    <t>Modelare și simulare</t>
  </si>
  <si>
    <t>III/IV/1g</t>
  </si>
  <si>
    <t>Joó András</t>
  </si>
  <si>
    <t>Székely Gyula</t>
  </si>
  <si>
    <t>Dr. în inginerie electronică și telecomunicații</t>
  </si>
  <si>
    <t>Dispozitive electronice şi electronică analogică (Circuite electronice liniare I) (Dispozitive electronice)</t>
  </si>
  <si>
    <t>I/I/I/I</t>
  </si>
  <si>
    <t>Analiza şi sinteza dispozitivelor numerice (Proiectare logică) (Circuite integrate digitale I)(Electronică digitală I)</t>
  </si>
  <si>
    <t>Csernáth Géza</t>
  </si>
  <si>
    <t xml:space="preserve">Calc+Aut+Tst+Mec </t>
  </si>
  <si>
    <t>II/II/II/III</t>
  </si>
  <si>
    <t>Arhitectura sistemelor de calcul (Arhitectura calculatoarelor)(Arhitectura microprocesoarelor) (Arhitectura calculatoarelor numerice)</t>
  </si>
  <si>
    <t>Programare shell şi utilizare UNIX (Sisteme de operare I)(Sisteme de operare)</t>
  </si>
  <si>
    <t>Calc+Inf+Tst</t>
  </si>
  <si>
    <t>II/II/III</t>
  </si>
  <si>
    <t>Bazele electronicii</t>
  </si>
  <si>
    <t>Dispozitive electronice și electronică analogică</t>
  </si>
  <si>
    <t>II/II/1G</t>
  </si>
  <si>
    <t>II/II/2g</t>
  </si>
  <si>
    <t>Aut+Tst+Mec+Tcm</t>
  </si>
  <si>
    <t>II/III/II/II</t>
  </si>
  <si>
    <t>II/III/2g</t>
  </si>
  <si>
    <t>Automate şi microprogramare (Sisteme de conducere cu automate programabile)</t>
  </si>
  <si>
    <t>III/4g</t>
  </si>
  <si>
    <t>Ingineria sistemelor de programare (Inginerie software) (Inginerie software și aplicații în comunicații)</t>
  </si>
  <si>
    <t>Ingineria sistemelor de programare (Inginerie software) (Inginerie software și aplicații în comunicații)(proiect)</t>
  </si>
  <si>
    <t>Ingineria sistemelor de programare (Ingineria programelor) (Inginerie software și aplicații în comunicații)</t>
  </si>
  <si>
    <r>
      <t>Teoria transmisiunii informa</t>
    </r>
    <r>
      <rPr>
        <sz val="10"/>
        <rFont val="Calibri"/>
        <family val="2"/>
      </rPr>
      <t>ţ</t>
    </r>
    <r>
      <rPr>
        <sz val="10"/>
        <rFont val="Times New Roman"/>
        <family val="1"/>
      </rPr>
      <t>iei (Teoria codurilor)</t>
    </r>
  </si>
  <si>
    <t>Reţele de calculatoare (Arhitecturi de reţea şi internet)(Rețele de calculatoare) proiect</t>
  </si>
  <si>
    <t>Analiza și sinteza circuitelor</t>
  </si>
  <si>
    <t>Optimizări (Tehnici de optimizare)</t>
  </si>
  <si>
    <t>Aut+Inf</t>
  </si>
  <si>
    <t>Ingineria sistemelor automate (Ingineria reglării automate)</t>
  </si>
  <si>
    <t>Control optimal</t>
  </si>
  <si>
    <t>Tehnologii Web (Programare Web)</t>
  </si>
  <si>
    <t>III/III/1g</t>
  </si>
  <si>
    <t>Sisteme de comunicaţii</t>
  </si>
  <si>
    <t>Radiocomunicații</t>
  </si>
  <si>
    <t>Aut+Calc+ Mec+Inf</t>
  </si>
  <si>
    <t>Echipamente periferice şi interfeţe (Sisteme de intrare-ieșire și echipamente periferice) (Circuite periferice și interfețe de proces) (Echipamente periferice și interfațare om-calculator)</t>
  </si>
  <si>
    <t>Mec+Calc</t>
  </si>
  <si>
    <t>IV/IV/1g</t>
  </si>
  <si>
    <t>IV+IV/1g</t>
  </si>
  <si>
    <t>Programare în limbaj de asamblare (Sisteme de prelucrare numerică cu procesoare)</t>
  </si>
  <si>
    <t>Proiectarea sistemelor de automatizare</t>
  </si>
  <si>
    <t>Șef.Lucr.</t>
  </si>
  <si>
    <t>suplinitor</t>
  </si>
  <si>
    <t>drd. Informatică aplicată</t>
  </si>
  <si>
    <t>drd. Ingineria calculatoarelor</t>
  </si>
  <si>
    <t>III/IV/2g</t>
  </si>
  <si>
    <t>Sisteme de conducere a roboților (Automatizări în electronică și telecomunicații)</t>
  </si>
  <si>
    <t>Proiectare asistată de calculator (Tehnici CAD în realizarea modulelor electronice)</t>
  </si>
  <si>
    <t>Proiectare asistată de calculator (Tehnici CAD în realizarea modulelor electronice) proiect</t>
  </si>
  <si>
    <t>Vajda Tamás/Szabó László</t>
  </si>
  <si>
    <t>Vajda Tamás/Hajdú Szabolcs</t>
  </si>
  <si>
    <t>Domokos József/Nagy Zoltán</t>
  </si>
  <si>
    <t>Teoria măsurării în medicină</t>
  </si>
  <si>
    <t>Kozmann György</t>
  </si>
  <si>
    <t>Sisteme electronice încorporate</t>
  </si>
  <si>
    <t>SCI+FMR</t>
  </si>
  <si>
    <t>Brassai Sándor Tihamér/ Bakó László</t>
  </si>
  <si>
    <t>Conf/Șef Lucr.</t>
  </si>
  <si>
    <t>Sisteme cu evenimente discrete</t>
  </si>
  <si>
    <t>Piglerné Lakner Rozália</t>
  </si>
  <si>
    <t>Metode de cercetare, creativitate și inventică</t>
  </si>
  <si>
    <t>SCI+DS</t>
  </si>
  <si>
    <t>Balog Adalbert/ Losonczi Lajos</t>
  </si>
  <si>
    <t>Prof/Șef Lucr.</t>
  </si>
  <si>
    <t>SCI+SMA+DS</t>
  </si>
  <si>
    <t>I+II/1g</t>
  </si>
  <si>
    <t>Vacant (ore răzlețe)</t>
  </si>
  <si>
    <t>Dr. în fizică</t>
  </si>
  <si>
    <t>Fizică I</t>
  </si>
  <si>
    <t>Calc+ Tst</t>
  </si>
  <si>
    <t>I/2G</t>
  </si>
  <si>
    <t>Programare în limbaj de asamblare (Sisteme de prelucrare numerică cu procesoare)(proiect)</t>
  </si>
  <si>
    <t>Ingineria sistemelor de programare (Inginerie software) (Inginerie software și aplicații în comunicații) - proiect</t>
  </si>
  <si>
    <t>Sisteme automate cu eșantionare (proiect)</t>
  </si>
  <si>
    <t>Îndrumare licență</t>
  </si>
  <si>
    <t>Consultații</t>
  </si>
  <si>
    <t>Examene, evaluare lucrări de control</t>
  </si>
  <si>
    <t xml:space="preserve"> Evaluare lucrări de control</t>
  </si>
  <si>
    <t>Madarász Robert Rossi</t>
  </si>
  <si>
    <t>Prof</t>
  </si>
  <si>
    <t>Evaluare lucrari de control/Consulta'ii/Examene</t>
  </si>
  <si>
    <t>Participare ;edințe, comisii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</si>
</sst>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Times New Roman"/>
      <family val="1"/>
    </font>
    <font>
      <sz val="8"/>
      <name val="Calibri"/>
      <family val="2"/>
      <charset val="238"/>
    </font>
    <font>
      <b/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0"/>
      <name val="Calibri"/>
      <family val="2"/>
    </font>
    <font>
      <sz val="8"/>
      <name val="Times New Roman"/>
      <family val="1"/>
    </font>
    <font>
      <b/>
      <sz val="15"/>
      <color indexed="56"/>
      <name val="Calibri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rgb="FFFF0000"/>
      <name val="Times New Roman"/>
      <family val="1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name val="Times New Roman"/>
      <family val="1"/>
    </font>
    <font>
      <i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0" fillId="0" borderId="56" applyNumberFormat="0" applyFill="0" applyAlignment="0" applyProtection="0"/>
    <xf numFmtId="0" fontId="9" fillId="0" borderId="1" applyNumberFormat="0" applyFill="0" applyAlignment="0" applyProtection="0"/>
    <xf numFmtId="0" fontId="1" fillId="0" borderId="0"/>
  </cellStyleXfs>
  <cellXfs count="433">
    <xf numFmtId="0" fontId="0" fillId="0" borderId="0" xfId="0"/>
    <xf numFmtId="0" fontId="2" fillId="0" borderId="0" xfId="0" applyFont="1" applyFill="1" applyBorder="1" applyAlignment="1" applyProtection="1">
      <alignment horizontal="center" wrapText="1"/>
      <protection locked="0"/>
    </xf>
    <xf numFmtId="0" fontId="2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horizontal="center" wrapText="1"/>
      <protection locked="0"/>
    </xf>
    <xf numFmtId="2" fontId="4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0" fontId="2" fillId="0" borderId="2" xfId="0" applyFont="1" applyFill="1" applyBorder="1" applyAlignment="1" applyProtection="1">
      <alignment horizontal="center" wrapText="1"/>
      <protection locked="0"/>
    </xf>
    <xf numFmtId="0" fontId="6" fillId="2" borderId="2" xfId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wrapText="1"/>
    </xf>
    <xf numFmtId="0" fontId="2" fillId="0" borderId="8" xfId="0" applyFont="1" applyFill="1" applyBorder="1" applyAlignment="1" applyProtection="1">
      <alignment wrapText="1"/>
    </xf>
    <xf numFmtId="0" fontId="2" fillId="0" borderId="9" xfId="0" applyFont="1" applyFill="1" applyBorder="1" applyAlignment="1" applyProtection="1">
      <alignment wrapText="1"/>
    </xf>
    <xf numFmtId="0" fontId="5" fillId="0" borderId="2" xfId="1" applyFont="1" applyFill="1" applyBorder="1" applyAlignment="1" applyProtection="1">
      <alignment horizontal="center" vertical="center" wrapText="1"/>
      <protection locked="0"/>
    </xf>
    <xf numFmtId="2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Fill="1" applyBorder="1" applyAlignment="1" applyProtection="1">
      <alignment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left" vertical="center" wrapText="1"/>
      <protection locked="0"/>
    </xf>
    <xf numFmtId="0" fontId="5" fillId="0" borderId="14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2" fontId="11" fillId="0" borderId="13" xfId="0" applyNumberFormat="1" applyFont="1" applyFill="1" applyBorder="1" applyAlignment="1">
      <alignment wrapText="1"/>
    </xf>
    <xf numFmtId="2" fontId="2" fillId="3" borderId="6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0" xfId="0" applyNumberFormat="1" applyFont="1" applyFill="1" applyBorder="1" applyAlignment="1">
      <alignment vertical="top" wrapText="1"/>
    </xf>
    <xf numFmtId="2" fontId="2" fillId="3" borderId="5" xfId="0" applyNumberFormat="1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2" fontId="11" fillId="0" borderId="24" xfId="0" applyNumberFormat="1" applyFont="1" applyFill="1" applyBorder="1" applyAlignment="1">
      <alignment wrapText="1"/>
    </xf>
    <xf numFmtId="2" fontId="2" fillId="3" borderId="4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2" fillId="4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wrapText="1"/>
    </xf>
    <xf numFmtId="0" fontId="2" fillId="0" borderId="9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 applyProtection="1">
      <alignment wrapText="1"/>
    </xf>
    <xf numFmtId="2" fontId="2" fillId="5" borderId="0" xfId="0" applyNumberFormat="1" applyFont="1" applyFill="1" applyBorder="1" applyAlignment="1" applyProtection="1">
      <alignment wrapText="1"/>
    </xf>
    <xf numFmtId="2" fontId="2" fillId="4" borderId="0" xfId="0" applyNumberFormat="1" applyFont="1" applyFill="1" applyBorder="1" applyAlignment="1" applyProtection="1">
      <alignment wrapText="1"/>
    </xf>
    <xf numFmtId="2" fontId="2" fillId="6" borderId="0" xfId="0" applyNumberFormat="1" applyFont="1" applyFill="1" applyBorder="1" applyAlignment="1" applyProtection="1">
      <alignment wrapText="1"/>
    </xf>
    <xf numFmtId="0" fontId="0" fillId="0" borderId="26" xfId="0" applyFill="1" applyBorder="1"/>
    <xf numFmtId="0" fontId="0" fillId="0" borderId="27" xfId="0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0" fillId="0" borderId="17" xfId="0" applyFill="1" applyBorder="1"/>
    <xf numFmtId="0" fontId="0" fillId="0" borderId="3" xfId="0" applyFill="1" applyBorder="1"/>
    <xf numFmtId="0" fontId="0" fillId="0" borderId="13" xfId="0" applyFill="1" applyBorder="1"/>
    <xf numFmtId="0" fontId="0" fillId="0" borderId="6" xfId="0" applyFill="1" applyBorder="1"/>
    <xf numFmtId="0" fontId="0" fillId="0" borderId="24" xfId="0" applyFill="1" applyBorder="1"/>
    <xf numFmtId="0" fontId="0" fillId="0" borderId="4" xfId="0" applyFill="1" applyBorder="1"/>
    <xf numFmtId="0" fontId="0" fillId="0" borderId="20" xfId="0" applyFill="1" applyBorder="1"/>
    <xf numFmtId="0" fontId="0" fillId="0" borderId="5" xfId="0" applyFill="1" applyBorder="1"/>
    <xf numFmtId="2" fontId="0" fillId="0" borderId="28" xfId="0" applyNumberFormat="1" applyFill="1" applyBorder="1"/>
    <xf numFmtId="2" fontId="0" fillId="0" borderId="29" xfId="0" applyNumberFormat="1" applyFill="1" applyBorder="1"/>
    <xf numFmtId="2" fontId="0" fillId="0" borderId="30" xfId="0" applyNumberFormat="1" applyFill="1" applyBorder="1"/>
    <xf numFmtId="2" fontId="0" fillId="0" borderId="31" xfId="0" applyNumberFormat="1" applyFill="1" applyBorder="1"/>
    <xf numFmtId="2" fontId="0" fillId="0" borderId="18" xfId="0" applyNumberFormat="1" applyFill="1" applyBorder="1"/>
    <xf numFmtId="2" fontId="0" fillId="0" borderId="16" xfId="0" applyNumberFormat="1" applyFill="1" applyBorder="1"/>
    <xf numFmtId="2" fontId="0" fillId="0" borderId="32" xfId="0" applyNumberFormat="1" applyFill="1" applyBorder="1"/>
    <xf numFmtId="2" fontId="0" fillId="0" borderId="33" xfId="0" applyNumberFormat="1" applyFill="1" applyBorder="1"/>
    <xf numFmtId="2" fontId="0" fillId="0" borderId="34" xfId="0" applyNumberFormat="1" applyFill="1" applyBorder="1"/>
    <xf numFmtId="2" fontId="0" fillId="0" borderId="35" xfId="0" applyNumberFormat="1" applyFill="1" applyBorder="1"/>
    <xf numFmtId="2" fontId="0" fillId="0" borderId="21" xfId="0" applyNumberFormat="1" applyFill="1" applyBorder="1"/>
    <xf numFmtId="2" fontId="0" fillId="0" borderId="7" xfId="0" applyNumberFormat="1" applyFill="1" applyBorder="1"/>
    <xf numFmtId="2" fontId="0" fillId="0" borderId="36" xfId="0" applyNumberFormat="1" applyFill="1" applyBorder="1"/>
    <xf numFmtId="2" fontId="0" fillId="0" borderId="14" xfId="0" applyNumberFormat="1" applyFill="1" applyBorder="1"/>
    <xf numFmtId="2" fontId="0" fillId="0" borderId="15" xfId="0" applyNumberFormat="1" applyFill="1" applyBorder="1"/>
    <xf numFmtId="2" fontId="12" fillId="0" borderId="20" xfId="0" applyNumberFormat="1" applyFont="1" applyFill="1" applyBorder="1" applyAlignment="1">
      <alignment vertical="top" wrapText="1"/>
    </xf>
    <xf numFmtId="2" fontId="13" fillId="3" borderId="5" xfId="0" applyNumberFormat="1" applyFont="1" applyFill="1" applyBorder="1" applyAlignment="1">
      <alignment horizontal="center" vertical="center" wrapText="1"/>
    </xf>
    <xf numFmtId="2" fontId="13" fillId="0" borderId="21" xfId="0" applyNumberFormat="1" applyFont="1" applyFill="1" applyBorder="1" applyAlignment="1">
      <alignment horizontal="center" vertical="center" wrapText="1"/>
    </xf>
    <xf numFmtId="2" fontId="14" fillId="0" borderId="13" xfId="0" applyNumberFormat="1" applyFont="1" applyFill="1" applyBorder="1" applyAlignment="1">
      <alignment wrapText="1"/>
    </xf>
    <xf numFmtId="2" fontId="13" fillId="3" borderId="6" xfId="0" applyNumberFormat="1" applyFont="1" applyFill="1" applyBorder="1" applyAlignment="1">
      <alignment horizontal="center" vertic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38" xfId="0" applyFont="1" applyFill="1" applyBorder="1" applyAlignment="1" applyProtection="1">
      <alignment vertical="center" wrapText="1"/>
    </xf>
    <xf numFmtId="0" fontId="2" fillId="0" borderId="39" xfId="0" applyFont="1" applyFill="1" applyBorder="1" applyAlignment="1" applyProtection="1">
      <alignment vertical="center" wrapText="1"/>
    </xf>
    <xf numFmtId="0" fontId="2" fillId="0" borderId="39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2" fontId="13" fillId="0" borderId="3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wrapText="1"/>
      <protection locked="0"/>
    </xf>
    <xf numFmtId="0" fontId="12" fillId="0" borderId="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vertical="center" wrapText="1"/>
    </xf>
    <xf numFmtId="0" fontId="16" fillId="0" borderId="41" xfId="0" applyFont="1" applyFill="1" applyBorder="1" applyAlignment="1">
      <alignment vertical="center" wrapText="1"/>
    </xf>
    <xf numFmtId="0" fontId="2" fillId="0" borderId="42" xfId="0" applyFont="1" applyFill="1" applyBorder="1" applyAlignment="1" applyProtection="1">
      <alignment wrapText="1"/>
    </xf>
    <xf numFmtId="0" fontId="2" fillId="0" borderId="46" xfId="0" applyFont="1" applyFill="1" applyBorder="1" applyAlignment="1" applyProtection="1">
      <alignment wrapText="1"/>
    </xf>
    <xf numFmtId="0" fontId="13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41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wrapText="1"/>
    </xf>
    <xf numFmtId="0" fontId="2" fillId="0" borderId="57" xfId="0" applyFont="1" applyFill="1" applyBorder="1" applyAlignment="1" applyProtection="1">
      <alignment wrapText="1"/>
    </xf>
    <xf numFmtId="0" fontId="2" fillId="0" borderId="41" xfId="0" applyFont="1" applyFill="1" applyBorder="1" applyAlignment="1" applyProtection="1">
      <alignment wrapText="1"/>
    </xf>
    <xf numFmtId="0" fontId="2" fillId="2" borderId="15" xfId="0" applyFont="1" applyFill="1" applyBorder="1" applyAlignment="1">
      <alignment horizontal="left" vertical="center" wrapText="1"/>
    </xf>
    <xf numFmtId="0" fontId="2" fillId="0" borderId="37" xfId="0" applyFont="1" applyFill="1" applyBorder="1" applyAlignment="1" applyProtection="1">
      <alignment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 applyProtection="1">
      <alignment horizontal="center" vertical="center" wrapText="1"/>
      <protection locked="0"/>
    </xf>
    <xf numFmtId="0" fontId="2" fillId="0" borderId="62" xfId="0" applyFont="1" applyFill="1" applyBorder="1" applyAlignment="1" applyProtection="1">
      <alignment wrapText="1"/>
    </xf>
    <xf numFmtId="2" fontId="13" fillId="0" borderId="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 applyProtection="1">
      <alignment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 applyProtection="1">
      <alignment wrapText="1"/>
    </xf>
    <xf numFmtId="0" fontId="2" fillId="0" borderId="9" xfId="0" applyFont="1" applyFill="1" applyBorder="1" applyAlignment="1" applyProtection="1">
      <alignment wrapText="1"/>
      <protection locked="0"/>
    </xf>
    <xf numFmtId="0" fontId="2" fillId="0" borderId="20" xfId="0" applyFont="1" applyFill="1" applyBorder="1" applyAlignment="1" applyProtection="1">
      <alignment vertical="center" wrapText="1"/>
    </xf>
    <xf numFmtId="0" fontId="2" fillId="0" borderId="41" xfId="0" applyFont="1" applyFill="1" applyBorder="1" applyAlignment="1" applyProtection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2" fontId="2" fillId="7" borderId="5" xfId="0" applyNumberFormat="1" applyFont="1" applyFill="1" applyBorder="1" applyAlignment="1">
      <alignment horizontal="center" vertical="center" wrapText="1"/>
    </xf>
    <xf numFmtId="2" fontId="2" fillId="7" borderId="6" xfId="0" applyNumberFormat="1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0" fontId="2" fillId="0" borderId="44" xfId="0" applyFont="1" applyFill="1" applyBorder="1" applyAlignment="1">
      <alignment vertical="center" wrapText="1"/>
    </xf>
    <xf numFmtId="0" fontId="2" fillId="0" borderId="34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vertical="center" wrapText="1"/>
    </xf>
    <xf numFmtId="0" fontId="2" fillId="0" borderId="46" xfId="0" applyFont="1" applyFill="1" applyBorder="1" applyAlignment="1">
      <alignment horizontal="left" vertical="center" wrapText="1"/>
    </xf>
    <xf numFmtId="0" fontId="16" fillId="0" borderId="44" xfId="0" applyFont="1" applyFill="1" applyBorder="1" applyAlignment="1">
      <alignment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>
      <alignment vertical="center" wrapText="1"/>
    </xf>
    <xf numFmtId="0" fontId="2" fillId="0" borderId="8" xfId="0" applyFont="1" applyFill="1" applyBorder="1" applyAlignment="1" applyProtection="1">
      <alignment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63" xfId="0" applyFont="1" applyFill="1" applyBorder="1" applyAlignment="1">
      <alignment horizontal="left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34" xfId="0" applyFont="1" applyFill="1" applyBorder="1" applyAlignment="1" applyProtection="1">
      <alignment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wrapText="1"/>
    </xf>
    <xf numFmtId="0" fontId="4" fillId="0" borderId="44" xfId="0" applyFont="1" applyFill="1" applyBorder="1" applyAlignment="1">
      <alignment vertical="center" wrapText="1"/>
    </xf>
    <xf numFmtId="0" fontId="4" fillId="0" borderId="44" xfId="0" applyFont="1" applyFill="1" applyBorder="1" applyAlignment="1" applyProtection="1">
      <alignment vertical="center" wrapText="1"/>
    </xf>
    <xf numFmtId="0" fontId="2" fillId="0" borderId="43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2" fontId="13" fillId="0" borderId="6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2" fontId="13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1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wrapText="1"/>
    </xf>
    <xf numFmtId="0" fontId="4" fillId="0" borderId="42" xfId="0" applyFont="1" applyFill="1" applyBorder="1" applyAlignment="1" applyProtection="1">
      <alignment vertical="center" wrapText="1"/>
    </xf>
    <xf numFmtId="0" fontId="4" fillId="0" borderId="46" xfId="0" applyFont="1" applyFill="1" applyBorder="1" applyAlignment="1" applyProtection="1">
      <alignment vertical="center" wrapText="1"/>
    </xf>
    <xf numFmtId="0" fontId="4" fillId="0" borderId="34" xfId="0" applyFont="1" applyFill="1" applyBorder="1" applyAlignment="1" applyProtection="1">
      <alignment vertical="center" wrapText="1"/>
    </xf>
    <xf numFmtId="0" fontId="4" fillId="0" borderId="15" xfId="0" applyFont="1" applyFill="1" applyBorder="1" applyAlignment="1" applyProtection="1">
      <alignment vertical="center" wrapText="1"/>
    </xf>
    <xf numFmtId="0" fontId="4" fillId="0" borderId="24" xfId="0" applyFont="1" applyFill="1" applyBorder="1" applyAlignment="1">
      <alignment vertical="center" wrapText="1"/>
    </xf>
    <xf numFmtId="0" fontId="4" fillId="0" borderId="22" xfId="0" applyFont="1" applyFill="1" applyBorder="1" applyAlignment="1">
      <alignment vertical="center" wrapText="1"/>
    </xf>
    <xf numFmtId="0" fontId="16" fillId="0" borderId="22" xfId="0" applyFont="1" applyFill="1" applyBorder="1" applyAlignment="1">
      <alignment vertical="center" wrapText="1"/>
    </xf>
    <xf numFmtId="0" fontId="2" fillId="0" borderId="49" xfId="0" applyFont="1" applyFill="1" applyBorder="1" applyAlignment="1" applyProtection="1">
      <alignment wrapText="1"/>
    </xf>
    <xf numFmtId="0" fontId="4" fillId="0" borderId="3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wrapText="1"/>
    </xf>
    <xf numFmtId="0" fontId="2" fillId="0" borderId="48" xfId="0" applyFont="1" applyFill="1" applyBorder="1" applyAlignment="1" applyProtection="1">
      <alignment wrapText="1"/>
    </xf>
    <xf numFmtId="0" fontId="4" fillId="0" borderId="43" xfId="0" applyFont="1" applyFill="1" applyBorder="1" applyAlignment="1" applyProtection="1">
      <alignment vertical="center" wrapText="1"/>
    </xf>
    <xf numFmtId="0" fontId="4" fillId="0" borderId="45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40" xfId="0" applyFont="1" applyFill="1" applyBorder="1" applyAlignment="1" applyProtection="1">
      <alignment horizontal="center" vertical="center" wrapText="1"/>
    </xf>
    <xf numFmtId="0" fontId="2" fillId="0" borderId="50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2" fillId="0" borderId="54" xfId="0" applyFont="1" applyFill="1" applyBorder="1" applyAlignment="1" applyProtection="1">
      <alignment horizontal="center" vertical="center" wrapText="1"/>
    </xf>
    <xf numFmtId="2" fontId="13" fillId="3" borderId="2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wrapText="1"/>
    </xf>
    <xf numFmtId="2" fontId="12" fillId="0" borderId="5" xfId="0" applyNumberFormat="1" applyFont="1" applyFill="1" applyBorder="1" applyAlignment="1">
      <alignment vertical="top" wrapText="1"/>
    </xf>
    <xf numFmtId="0" fontId="2" fillId="0" borderId="21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0" fontId="2" fillId="0" borderId="16" xfId="0" applyFont="1" applyFill="1" applyBorder="1" applyAlignment="1" applyProtection="1">
      <alignment wrapText="1"/>
    </xf>
    <xf numFmtId="0" fontId="2" fillId="0" borderId="17" xfId="0" applyFont="1" applyFill="1" applyBorder="1" applyAlignment="1" applyProtection="1">
      <alignment vertical="center" wrapText="1"/>
    </xf>
    <xf numFmtId="0" fontId="2" fillId="0" borderId="41" xfId="0" applyFont="1" applyFill="1" applyBorder="1" applyAlignment="1" applyProtection="1">
      <alignment wrapText="1"/>
      <protection locked="0"/>
    </xf>
    <xf numFmtId="0" fontId="2" fillId="0" borderId="13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wrapText="1"/>
    </xf>
    <xf numFmtId="0" fontId="4" fillId="0" borderId="17" xfId="0" applyFont="1" applyFill="1" applyBorder="1" applyAlignment="1">
      <alignment vertical="center" wrapText="1"/>
    </xf>
    <xf numFmtId="0" fontId="4" fillId="0" borderId="41" xfId="0" applyFont="1" applyFill="1" applyBorder="1" applyAlignment="1">
      <alignment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2" fontId="4" fillId="2" borderId="19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2" fontId="1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1" fontId="13" fillId="2" borderId="4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2" xfId="0" applyFont="1" applyFill="1" applyBorder="1" applyAlignment="1" applyProtection="1">
      <alignment wrapText="1"/>
    </xf>
    <xf numFmtId="0" fontId="2" fillId="2" borderId="19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1" fontId="13" fillId="2" borderId="3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/>
    </xf>
    <xf numFmtId="1" fontId="2" fillId="2" borderId="6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2" fontId="12" fillId="2" borderId="10" xfId="0" applyNumberFormat="1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quotePrefix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2" fontId="12" fillId="2" borderId="3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2" fontId="13" fillId="0" borderId="51" xfId="0" applyNumberFormat="1" applyFont="1" applyFill="1" applyBorder="1" applyAlignment="1">
      <alignment horizontal="center" vertical="center" wrapText="1"/>
    </xf>
    <xf numFmtId="2" fontId="13" fillId="0" borderId="19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4" fillId="2" borderId="2" xfId="0" applyFont="1" applyFill="1" applyBorder="1"/>
    <xf numFmtId="0" fontId="8" fillId="2" borderId="2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6" xfId="0" quotePrefix="1" applyFont="1" applyFill="1" applyBorder="1" applyAlignment="1">
      <alignment horizontal="center" vertical="center" wrapText="1"/>
    </xf>
    <xf numFmtId="0" fontId="2" fillId="0" borderId="61" xfId="0" applyFont="1" applyFill="1" applyBorder="1" applyAlignment="1" applyProtection="1">
      <alignment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2" fontId="2" fillId="0" borderId="19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15" xfId="0" applyNumberFormat="1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 wrapText="1"/>
    </xf>
    <xf numFmtId="0" fontId="4" fillId="0" borderId="58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42" xfId="0" applyFont="1" applyFill="1" applyBorder="1" applyAlignment="1">
      <alignment horizontal="center" vertical="top" wrapText="1"/>
    </xf>
    <xf numFmtId="0" fontId="2" fillId="0" borderId="46" xfId="0" applyFont="1" applyFill="1" applyBorder="1" applyAlignment="1">
      <alignment horizontal="center" vertical="top" wrapText="1"/>
    </xf>
    <xf numFmtId="0" fontId="16" fillId="2" borderId="44" xfId="0" applyFont="1" applyFill="1" applyBorder="1" applyAlignment="1">
      <alignment horizontal="center" vertical="center" wrapText="1"/>
    </xf>
    <xf numFmtId="0" fontId="16" fillId="2" borderId="45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top" wrapText="1"/>
    </xf>
    <xf numFmtId="0" fontId="16" fillId="0" borderId="40" xfId="0" applyFont="1" applyFill="1" applyBorder="1" applyAlignment="1">
      <alignment horizont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wrapText="1"/>
    </xf>
    <xf numFmtId="0" fontId="12" fillId="2" borderId="20" xfId="0" applyFont="1" applyFill="1" applyBorder="1" applyAlignment="1">
      <alignment horizontal="center" vertical="center" wrapText="1"/>
    </xf>
    <xf numFmtId="0" fontId="19" fillId="2" borderId="41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center" wrapText="1"/>
    </xf>
    <xf numFmtId="0" fontId="5" fillId="0" borderId="0" xfId="1" applyFont="1" applyFill="1" applyBorder="1" applyAlignment="1" applyProtection="1">
      <alignment horizontal="center" wrapText="1"/>
    </xf>
    <xf numFmtId="0" fontId="16" fillId="0" borderId="54" xfId="0" applyFont="1" applyFill="1" applyBorder="1" applyAlignment="1">
      <alignment horizontal="center" wrapText="1"/>
    </xf>
    <xf numFmtId="0" fontId="2" fillId="0" borderId="42" xfId="0" applyFont="1" applyFill="1" applyBorder="1" applyAlignment="1" applyProtection="1">
      <alignment horizontal="center" wrapText="1"/>
    </xf>
    <xf numFmtId="0" fontId="2" fillId="0" borderId="46" xfId="0" applyFont="1" applyFill="1" applyBorder="1" applyAlignment="1" applyProtection="1">
      <alignment horizontal="center" wrapText="1"/>
    </xf>
    <xf numFmtId="0" fontId="2" fillId="0" borderId="5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wrapText="1"/>
    </xf>
    <xf numFmtId="0" fontId="20" fillId="2" borderId="12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4" fillId="2" borderId="55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2" borderId="37" xfId="0" applyFont="1" applyFill="1" applyBorder="1" applyAlignment="1" applyProtection="1">
      <alignment horizontal="center" vertical="center" wrapText="1"/>
      <protection locked="0"/>
    </xf>
    <xf numFmtId="2" fontId="13" fillId="0" borderId="6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vertical="center" wrapText="1"/>
    </xf>
    <xf numFmtId="0" fontId="19" fillId="0" borderId="4" xfId="0" applyFont="1" applyFill="1" applyBorder="1" applyAlignment="1">
      <alignment horizontal="center" wrapText="1"/>
    </xf>
    <xf numFmtId="0" fontId="13" fillId="0" borderId="50" xfId="0" applyFont="1" applyFill="1" applyBorder="1" applyAlignment="1">
      <alignment horizontal="center" vertical="top" wrapText="1"/>
    </xf>
    <xf numFmtId="0" fontId="19" fillId="0" borderId="54" xfId="0" applyFont="1" applyFill="1" applyBorder="1" applyAlignment="1">
      <alignment horizontal="center" wrapText="1"/>
    </xf>
    <xf numFmtId="0" fontId="19" fillId="0" borderId="40" xfId="0" applyFont="1" applyFill="1" applyBorder="1" applyAlignment="1">
      <alignment horizontal="center" wrapText="1"/>
    </xf>
    <xf numFmtId="0" fontId="5" fillId="0" borderId="5" xfId="1" applyFont="1" applyFill="1" applyBorder="1" applyAlignment="1" applyProtection="1">
      <alignment horizontal="center" vertical="center" wrapText="1"/>
      <protection locked="0"/>
    </xf>
    <xf numFmtId="0" fontId="5" fillId="0" borderId="2" xfId="1" applyFont="1" applyFill="1" applyBorder="1" applyAlignment="1" applyProtection="1">
      <alignment horizontal="center" vertical="center" wrapText="1"/>
      <protection locked="0"/>
    </xf>
    <xf numFmtId="0" fontId="4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2" xfId="1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50" xfId="1" applyFont="1" applyFill="1" applyBorder="1" applyAlignment="1" applyProtection="1">
      <alignment horizontal="center" vertical="center" wrapText="1"/>
      <protection locked="0"/>
    </xf>
    <xf numFmtId="0" fontId="5" fillId="0" borderId="38" xfId="1" applyFont="1" applyFill="1" applyBorder="1" applyAlignment="1" applyProtection="1">
      <alignment horizontal="center" vertical="center" wrapText="1"/>
      <protection locked="0"/>
    </xf>
    <xf numFmtId="0" fontId="5" fillId="0" borderId="21" xfId="1" applyFont="1" applyFill="1" applyBorder="1" applyAlignment="1" applyProtection="1">
      <alignment horizontal="center" vertical="center" wrapText="1"/>
      <protection locked="0"/>
    </xf>
    <xf numFmtId="2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16" fillId="2" borderId="53" xfId="0" applyFont="1" applyFill="1" applyBorder="1" applyAlignment="1">
      <alignment horizontal="center" vertical="center" wrapText="1"/>
    </xf>
    <xf numFmtId="0" fontId="16" fillId="2" borderId="58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5" fillId="0" borderId="20" xfId="1" applyFont="1" applyFill="1" applyBorder="1" applyAlignment="1" applyProtection="1">
      <alignment horizontal="center" vertical="center" wrapText="1"/>
      <protection locked="0"/>
    </xf>
    <xf numFmtId="0" fontId="5" fillId="0" borderId="41" xfId="1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textRotation="90" wrapText="1"/>
      <protection locked="0"/>
    </xf>
    <xf numFmtId="0" fontId="5" fillId="0" borderId="10" xfId="1" applyFont="1" applyFill="1" applyBorder="1" applyAlignment="1" applyProtection="1">
      <alignment horizontal="center" vertical="center" textRotation="90" wrapText="1"/>
      <protection locked="0"/>
    </xf>
    <xf numFmtId="0" fontId="5" fillId="0" borderId="3" xfId="1" applyFont="1" applyFill="1" applyBorder="1" applyAlignment="1" applyProtection="1">
      <alignment horizontal="center" vertical="center" textRotation="90" wrapText="1"/>
      <protection locked="0"/>
    </xf>
    <xf numFmtId="0" fontId="5" fillId="0" borderId="5" xfId="1" applyFont="1" applyFill="1" applyBorder="1" applyAlignment="1" applyProtection="1">
      <alignment horizontal="center" vertical="center" textRotation="90" wrapText="1"/>
      <protection locked="0"/>
    </xf>
    <xf numFmtId="0" fontId="5" fillId="0" borderId="2" xfId="1" applyFont="1" applyFill="1" applyBorder="1" applyAlignment="1" applyProtection="1">
      <alignment horizontal="center" vertical="center" textRotation="90" wrapText="1"/>
      <protection locked="0"/>
    </xf>
    <xf numFmtId="0" fontId="12" fillId="2" borderId="43" xfId="0" applyFont="1" applyFill="1" applyBorder="1" applyAlignment="1">
      <alignment horizontal="center" vertical="center" wrapText="1"/>
    </xf>
    <xf numFmtId="0" fontId="19" fillId="2" borderId="44" xfId="0" applyFont="1" applyFill="1" applyBorder="1" applyAlignment="1">
      <alignment horizontal="center" vertical="center" wrapText="1"/>
    </xf>
    <xf numFmtId="0" fontId="19" fillId="2" borderId="45" xfId="0" applyFont="1" applyFill="1" applyBorder="1" applyAlignment="1">
      <alignment horizontal="center" vertical="center" wrapText="1"/>
    </xf>
    <xf numFmtId="0" fontId="4" fillId="2" borderId="59" xfId="0" applyFont="1" applyFill="1" applyBorder="1" applyAlignment="1" applyProtection="1">
      <alignment horizontal="center" vertical="center" wrapText="1"/>
      <protection locked="0"/>
    </xf>
    <xf numFmtId="0" fontId="4" fillId="2" borderId="60" xfId="0" applyFont="1" applyFill="1" applyBorder="1" applyAlignment="1" applyProtection="1">
      <alignment horizontal="center" vertical="center" wrapText="1"/>
      <protection locked="0"/>
    </xf>
    <xf numFmtId="0" fontId="4" fillId="2" borderId="6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51" xfId="0" applyFont="1" applyFill="1" applyBorder="1" applyAlignment="1" applyProtection="1">
      <alignment horizontal="center" vertical="center" wrapText="1"/>
      <protection locked="0"/>
    </xf>
    <xf numFmtId="2" fontId="13" fillId="0" borderId="7" xfId="0" applyNumberFormat="1" applyFont="1" applyFill="1" applyBorder="1" applyAlignment="1">
      <alignment horizontal="center" vertical="center" wrapText="1"/>
    </xf>
    <xf numFmtId="2" fontId="13" fillId="0" borderId="15" xfId="0" applyNumberFormat="1" applyFont="1" applyFill="1" applyBorder="1" applyAlignment="1">
      <alignment horizontal="center" vertical="center" wrapText="1"/>
    </xf>
    <xf numFmtId="2" fontId="2" fillId="0" borderId="42" xfId="0" applyNumberFormat="1" applyFont="1" applyFill="1" applyBorder="1" applyAlignment="1">
      <alignment horizontal="center" vertical="center" wrapText="1"/>
    </xf>
    <xf numFmtId="2" fontId="2" fillId="0" borderId="47" xfId="0" applyNumberFormat="1" applyFont="1" applyFill="1" applyBorder="1" applyAlignment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  <protection locked="0"/>
    </xf>
    <xf numFmtId="0" fontId="5" fillId="0" borderId="10" xfId="1" applyFont="1" applyFill="1" applyBorder="1" applyAlignment="1" applyProtection="1">
      <alignment horizontal="center" vertical="center" wrapText="1"/>
      <protection locked="0"/>
    </xf>
    <xf numFmtId="0" fontId="5" fillId="0" borderId="3" xfId="1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horizontal="center" vertical="center" wrapText="1"/>
    </xf>
    <xf numFmtId="0" fontId="5" fillId="0" borderId="42" xfId="1" applyFont="1" applyFill="1" applyBorder="1" applyAlignment="1" applyProtection="1">
      <alignment horizontal="center" vertical="center" textRotation="90" wrapText="1"/>
      <protection locked="0"/>
    </xf>
    <xf numFmtId="0" fontId="5" fillId="0" borderId="46" xfId="1" applyFont="1" applyFill="1" applyBorder="1" applyAlignment="1" applyProtection="1">
      <alignment horizontal="center" vertical="center" textRotation="90" wrapText="1"/>
      <protection locked="0"/>
    </xf>
    <xf numFmtId="0" fontId="5" fillId="0" borderId="16" xfId="1" applyFont="1" applyFill="1" applyBorder="1" applyAlignment="1" applyProtection="1">
      <alignment horizontal="center" vertical="center" textRotation="90" wrapText="1"/>
      <protection locked="0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2" fontId="2" fillId="0" borderId="34" xfId="0" applyNumberFormat="1" applyFont="1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2" fontId="2" fillId="0" borderId="3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</cellXfs>
  <cellStyles count="4">
    <cellStyle name="Excel_BuiltIn_Heading 1" xfId="2" xr:uid="{00000000-0005-0000-0000-000000000000}"/>
    <cellStyle name="Heading 1" xfId="1" builtinId="16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AK297"/>
  <sheetViews>
    <sheetView tabSelected="1" topLeftCell="H231" zoomScaleNormal="100" zoomScaleSheetLayoutView="100" zoomScalePageLayoutView="106" workbookViewId="0">
      <selection activeCell="X244" sqref="X244"/>
    </sheetView>
  </sheetViews>
  <sheetFormatPr defaultColWidth="22.28515625" defaultRowHeight="12.75" x14ac:dyDescent="0.2"/>
  <cols>
    <col min="1" max="1" width="7.85546875" style="2" customWidth="1"/>
    <col min="2" max="2" width="3.28515625" style="8" customWidth="1"/>
    <col min="3" max="3" width="5.42578125" style="8" customWidth="1"/>
    <col min="4" max="4" width="9" style="1" customWidth="1"/>
    <col min="5" max="5" width="6.140625" style="1" customWidth="1"/>
    <col min="6" max="6" width="14.28515625" style="9" customWidth="1"/>
    <col min="7" max="7" width="10.7109375" style="8" customWidth="1"/>
    <col min="8" max="8" width="36.7109375" style="107" customWidth="1"/>
    <col min="9" max="9" width="13" style="8" customWidth="1"/>
    <col min="10" max="10" width="6.7109375" style="8" customWidth="1"/>
    <col min="11" max="11" width="7.5703125" style="1" customWidth="1"/>
    <col min="12" max="12" width="7.85546875" style="4" customWidth="1"/>
    <col min="13" max="13" width="4.85546875" style="3" customWidth="1"/>
    <col min="14" max="14" width="4.7109375" style="1" customWidth="1"/>
    <col min="15" max="15" width="5.28515625" style="1" customWidth="1"/>
    <col min="16" max="16" width="5.42578125" style="4" customWidth="1"/>
    <col min="17" max="17" width="5.42578125" style="1" customWidth="1"/>
    <col min="18" max="18" width="5.5703125" style="1" customWidth="1"/>
    <col min="19" max="19" width="15.140625" style="1" customWidth="1"/>
    <col min="20" max="20" width="6.140625" style="1" customWidth="1"/>
    <col min="21" max="21" width="7.85546875" style="1" customWidth="1"/>
    <col min="22" max="22" width="7.42578125" style="2" customWidth="1"/>
    <col min="23" max="23" width="8.7109375" style="16" customWidth="1"/>
    <col min="24" max="24" width="20.7109375" style="46" customWidth="1"/>
    <col min="25" max="25" width="8.85546875" style="2" customWidth="1"/>
    <col min="26" max="26" width="4.85546875" style="2" customWidth="1"/>
    <col min="27" max="27" width="5" style="2" bestFit="1" customWidth="1"/>
    <col min="28" max="28" width="3.85546875" style="2" customWidth="1"/>
    <col min="29" max="29" width="4.42578125" style="2" bestFit="1" customWidth="1"/>
    <col min="30" max="30" width="5.7109375" style="2" customWidth="1"/>
    <col min="31" max="31" width="4.5703125" style="2" customWidth="1"/>
    <col min="32" max="32" width="5.28515625" style="2" customWidth="1"/>
    <col min="33" max="33" width="5.7109375" style="2" customWidth="1"/>
    <col min="34" max="34" width="4.85546875" style="2" customWidth="1"/>
    <col min="35" max="35" width="5.42578125" style="2" customWidth="1"/>
    <col min="36" max="42" width="8.7109375" style="2" customWidth="1"/>
    <col min="43" max="16384" width="22.28515625" style="2"/>
  </cols>
  <sheetData>
    <row r="4" spans="2:35" ht="13.5" thickBot="1" x14ac:dyDescent="0.25">
      <c r="B4" s="2"/>
      <c r="C4" s="2"/>
      <c r="D4" s="2"/>
      <c r="E4" s="2"/>
      <c r="F4" s="2"/>
      <c r="G4" s="2"/>
      <c r="H4" s="46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2:35" s="6" customFormat="1" ht="12" customHeight="1" x14ac:dyDescent="0.2">
      <c r="B5" s="381" t="s">
        <v>15</v>
      </c>
      <c r="C5" s="389" t="s">
        <v>0</v>
      </c>
      <c r="D5" s="364" t="s">
        <v>1</v>
      </c>
      <c r="E5" s="386" t="s">
        <v>16</v>
      </c>
      <c r="F5" s="364" t="s">
        <v>2</v>
      </c>
      <c r="G5" s="364" t="s">
        <v>3</v>
      </c>
      <c r="H5" s="366" t="s">
        <v>4</v>
      </c>
      <c r="I5" s="364" t="s">
        <v>128</v>
      </c>
      <c r="J5" s="22" t="s">
        <v>24</v>
      </c>
      <c r="K5" s="364" t="s">
        <v>131</v>
      </c>
      <c r="L5" s="370" t="s">
        <v>21</v>
      </c>
      <c r="M5" s="371"/>
      <c r="N5" s="371"/>
      <c r="O5" s="371"/>
      <c r="P5" s="371"/>
      <c r="Q5" s="371"/>
      <c r="R5" s="372"/>
      <c r="S5" s="23"/>
      <c r="T5" s="23"/>
      <c r="U5" s="23"/>
      <c r="V5" s="407" t="s">
        <v>34</v>
      </c>
      <c r="W5" s="407" t="s">
        <v>28</v>
      </c>
      <c r="X5" s="420" t="s">
        <v>35</v>
      </c>
      <c r="Y5" s="411" t="s">
        <v>16</v>
      </c>
    </row>
    <row r="6" spans="2:35" s="6" customFormat="1" ht="24" customHeight="1" x14ac:dyDescent="0.2">
      <c r="B6" s="382"/>
      <c r="C6" s="390"/>
      <c r="D6" s="365"/>
      <c r="E6" s="387"/>
      <c r="F6" s="365"/>
      <c r="G6" s="365"/>
      <c r="H6" s="367"/>
      <c r="I6" s="365"/>
      <c r="J6" s="365" t="s">
        <v>129</v>
      </c>
      <c r="K6" s="365"/>
      <c r="L6" s="373" t="s">
        <v>20</v>
      </c>
      <c r="M6" s="365" t="s">
        <v>5</v>
      </c>
      <c r="N6" s="365"/>
      <c r="O6" s="365"/>
      <c r="P6" s="365"/>
      <c r="Q6" s="365"/>
      <c r="R6" s="365"/>
      <c r="S6" s="365" t="s">
        <v>25</v>
      </c>
      <c r="T6" s="365"/>
      <c r="U6" s="365" t="s">
        <v>27</v>
      </c>
      <c r="V6" s="408"/>
      <c r="W6" s="408"/>
      <c r="X6" s="421"/>
      <c r="Y6" s="412"/>
    </row>
    <row r="7" spans="2:35" s="6" customFormat="1" ht="12" customHeight="1" x14ac:dyDescent="0.2">
      <c r="B7" s="382"/>
      <c r="C7" s="390"/>
      <c r="D7" s="365"/>
      <c r="E7" s="387"/>
      <c r="F7" s="365"/>
      <c r="G7" s="365"/>
      <c r="H7" s="367"/>
      <c r="I7" s="365"/>
      <c r="J7" s="365"/>
      <c r="K7" s="365"/>
      <c r="L7" s="373"/>
      <c r="M7" s="365" t="s">
        <v>6</v>
      </c>
      <c r="N7" s="365"/>
      <c r="O7" s="365"/>
      <c r="P7" s="365" t="s">
        <v>22</v>
      </c>
      <c r="Q7" s="365"/>
      <c r="R7" s="365"/>
      <c r="S7" s="365" t="s">
        <v>26</v>
      </c>
      <c r="T7" s="365" t="s">
        <v>130</v>
      </c>
      <c r="U7" s="410"/>
      <c r="V7" s="408"/>
      <c r="W7" s="408"/>
      <c r="X7" s="421"/>
      <c r="Y7" s="412"/>
      <c r="AG7" s="340" t="s">
        <v>155</v>
      </c>
      <c r="AH7" s="340"/>
      <c r="AI7" s="340"/>
    </row>
    <row r="8" spans="2:35" s="6" customFormat="1" ht="24" customHeight="1" x14ac:dyDescent="0.2">
      <c r="B8" s="382"/>
      <c r="C8" s="390"/>
      <c r="D8" s="365"/>
      <c r="E8" s="388"/>
      <c r="F8" s="365"/>
      <c r="G8" s="365"/>
      <c r="H8" s="367"/>
      <c r="I8" s="365"/>
      <c r="J8" s="20"/>
      <c r="K8" s="365"/>
      <c r="L8" s="373"/>
      <c r="M8" s="20" t="s">
        <v>7</v>
      </c>
      <c r="N8" s="11" t="s">
        <v>8</v>
      </c>
      <c r="O8" s="5" t="s">
        <v>9</v>
      </c>
      <c r="P8" s="21" t="s">
        <v>7</v>
      </c>
      <c r="Q8" s="11" t="s">
        <v>8</v>
      </c>
      <c r="R8" s="5" t="s">
        <v>9</v>
      </c>
      <c r="S8" s="410"/>
      <c r="T8" s="410"/>
      <c r="U8" s="410"/>
      <c r="V8" s="409"/>
      <c r="W8" s="409"/>
      <c r="X8" s="422"/>
      <c r="Y8" s="413"/>
      <c r="AA8" s="6" t="s">
        <v>43</v>
      </c>
      <c r="AB8" s="6" t="s">
        <v>38</v>
      </c>
      <c r="AC8" s="6" t="s">
        <v>46</v>
      </c>
      <c r="AD8" s="6" t="s">
        <v>43</v>
      </c>
      <c r="AE8" s="6" t="s">
        <v>38</v>
      </c>
      <c r="AF8" s="6" t="s">
        <v>46</v>
      </c>
      <c r="AG8" s="6" t="s">
        <v>43</v>
      </c>
      <c r="AH8" s="6" t="s">
        <v>38</v>
      </c>
      <c r="AI8" s="6" t="s">
        <v>46</v>
      </c>
    </row>
    <row r="9" spans="2:35" s="7" customFormat="1" ht="11.25" customHeight="1" thickBot="1" x14ac:dyDescent="0.25">
      <c r="B9" s="24">
        <v>1</v>
      </c>
      <c r="C9" s="25">
        <v>2</v>
      </c>
      <c r="D9" s="25">
        <v>3</v>
      </c>
      <c r="E9" s="25">
        <v>4</v>
      </c>
      <c r="F9" s="26">
        <v>5</v>
      </c>
      <c r="G9" s="25">
        <v>6</v>
      </c>
      <c r="H9" s="180">
        <v>7</v>
      </c>
      <c r="I9" s="25">
        <v>8</v>
      </c>
      <c r="J9" s="25">
        <v>9</v>
      </c>
      <c r="K9" s="25">
        <v>10</v>
      </c>
      <c r="L9" s="181">
        <v>11</v>
      </c>
      <c r="M9" s="25">
        <v>12</v>
      </c>
      <c r="N9" s="182">
        <v>13</v>
      </c>
      <c r="O9" s="25">
        <v>14</v>
      </c>
      <c r="P9" s="181">
        <v>15</v>
      </c>
      <c r="Q9" s="182">
        <v>16</v>
      </c>
      <c r="R9" s="25">
        <v>17</v>
      </c>
      <c r="S9" s="25">
        <v>18</v>
      </c>
      <c r="T9" s="25">
        <v>19</v>
      </c>
      <c r="U9" s="25">
        <v>20</v>
      </c>
      <c r="V9" s="27">
        <v>21</v>
      </c>
      <c r="W9" s="183">
        <v>22</v>
      </c>
      <c r="X9" s="184">
        <v>23</v>
      </c>
      <c r="Y9" s="185">
        <v>24</v>
      </c>
    </row>
    <row r="10" spans="2:35" ht="12.75" customHeight="1" x14ac:dyDescent="0.2">
      <c r="B10" s="299">
        <v>1</v>
      </c>
      <c r="C10" s="302" t="s">
        <v>11</v>
      </c>
      <c r="D10" s="302" t="s">
        <v>45</v>
      </c>
      <c r="E10" s="302" t="s">
        <v>11</v>
      </c>
      <c r="F10" s="383" t="s">
        <v>215</v>
      </c>
      <c r="G10" s="302" t="s">
        <v>10</v>
      </c>
      <c r="H10" s="368"/>
      <c r="I10" s="344"/>
      <c r="J10" s="315"/>
      <c r="K10" s="35">
        <v>16</v>
      </c>
      <c r="L10" s="36">
        <f t="shared" ref="L10:R10" si="0">SUM(L12:L16)</f>
        <v>9</v>
      </c>
      <c r="M10" s="317">
        <f t="shared" si="0"/>
        <v>6</v>
      </c>
      <c r="N10" s="317">
        <f t="shared" si="0"/>
        <v>2</v>
      </c>
      <c r="O10" s="317">
        <f t="shared" si="0"/>
        <v>4</v>
      </c>
      <c r="P10" s="317">
        <f t="shared" si="0"/>
        <v>3</v>
      </c>
      <c r="Q10" s="317">
        <f t="shared" si="0"/>
        <v>2</v>
      </c>
      <c r="R10" s="294">
        <f t="shared" si="0"/>
        <v>4</v>
      </c>
      <c r="S10" s="37">
        <f>K10-L10</f>
        <v>7</v>
      </c>
      <c r="T10" s="147">
        <f>T11/28</f>
        <v>7</v>
      </c>
      <c r="U10" s="147"/>
      <c r="V10" s="351"/>
      <c r="W10" s="90"/>
      <c r="X10" s="132"/>
      <c r="Y10" s="186"/>
    </row>
    <row r="11" spans="2:35" ht="13.5" customHeight="1" thickBot="1" x14ac:dyDescent="0.25">
      <c r="B11" s="311"/>
      <c r="C11" s="313"/>
      <c r="D11" s="313"/>
      <c r="E11" s="313"/>
      <c r="F11" s="384"/>
      <c r="G11" s="313"/>
      <c r="H11" s="369"/>
      <c r="I11" s="346"/>
      <c r="J11" s="316"/>
      <c r="K11" s="31">
        <v>448</v>
      </c>
      <c r="L11" s="32">
        <f>L10*28</f>
        <v>252</v>
      </c>
      <c r="M11" s="318"/>
      <c r="N11" s="318"/>
      <c r="O11" s="318"/>
      <c r="P11" s="318"/>
      <c r="Q11" s="318"/>
      <c r="R11" s="295"/>
      <c r="S11" s="33">
        <f>K11-L11</f>
        <v>196</v>
      </c>
      <c r="T11" s="34">
        <f>SUM(T12:T16)</f>
        <v>196</v>
      </c>
      <c r="U11" s="10"/>
      <c r="V11" s="352"/>
      <c r="W11" s="149"/>
      <c r="X11" s="139"/>
      <c r="Y11" s="187"/>
    </row>
    <row r="12" spans="2:35" ht="25.5" x14ac:dyDescent="0.2">
      <c r="B12" s="311"/>
      <c r="C12" s="313"/>
      <c r="D12" s="313"/>
      <c r="E12" s="313"/>
      <c r="F12" s="384"/>
      <c r="G12" s="313"/>
      <c r="H12" s="225" t="s">
        <v>238</v>
      </c>
      <c r="I12" s="226" t="s">
        <v>173</v>
      </c>
      <c r="J12" s="226"/>
      <c r="K12" s="226" t="s">
        <v>146</v>
      </c>
      <c r="L12" s="227">
        <f>M12+P12</f>
        <v>2</v>
      </c>
      <c r="M12" s="227">
        <f>IF(J12="m",(N12+O12)*2.5*W13/28,(N12+O12)*2*W13/28)</f>
        <v>2</v>
      </c>
      <c r="N12" s="226">
        <v>2</v>
      </c>
      <c r="O12" s="226"/>
      <c r="P12" s="227">
        <f>IF(J12="m",(Q12+R12)*1.5*W13/28,(Q12+R12)*1*W13/28)</f>
        <v>0</v>
      </c>
      <c r="Q12" s="226"/>
      <c r="R12" s="226"/>
      <c r="S12" s="13" t="s">
        <v>30</v>
      </c>
      <c r="T12" s="13">
        <v>42</v>
      </c>
      <c r="U12" s="13"/>
      <c r="V12" s="352"/>
      <c r="W12" s="149">
        <v>14</v>
      </c>
      <c r="X12" s="167" t="s">
        <v>45</v>
      </c>
      <c r="Y12" s="188" t="s">
        <v>11</v>
      </c>
      <c r="AA12" s="2">
        <f>IF(ISNUMBER(SEARCH("Aut",#REF!)),#REF!, 0)</f>
        <v>0</v>
      </c>
      <c r="AB12" s="2">
        <f>IF(ISNUMBER(SEARCH("Tst",#REF!)),#REF!, 0)</f>
        <v>0</v>
      </c>
      <c r="AC12" s="2">
        <f>IF(ISNUMBER(SEARCH("Calc",#REF!)),#REF!, 0)</f>
        <v>0</v>
      </c>
      <c r="AD12" s="2">
        <f>SUM(AA12:AA16)</f>
        <v>0</v>
      </c>
      <c r="AE12" s="2">
        <f>SUM(AB12:AB16)</f>
        <v>4</v>
      </c>
      <c r="AF12" s="2">
        <f>SUM(AC12:AC16)</f>
        <v>4</v>
      </c>
      <c r="AG12" s="52">
        <f>AD12/11</f>
        <v>0</v>
      </c>
      <c r="AH12" s="52">
        <f>AE12/11</f>
        <v>0.36363636363636365</v>
      </c>
      <c r="AI12" s="52">
        <f>AF12/11</f>
        <v>0.36363636363636365</v>
      </c>
    </row>
    <row r="13" spans="2:35" ht="25.5" x14ac:dyDescent="0.2">
      <c r="B13" s="311"/>
      <c r="C13" s="313"/>
      <c r="D13" s="313"/>
      <c r="E13" s="313"/>
      <c r="F13" s="384"/>
      <c r="G13" s="313"/>
      <c r="H13" s="225" t="s">
        <v>185</v>
      </c>
      <c r="I13" s="226" t="s">
        <v>142</v>
      </c>
      <c r="J13" s="226"/>
      <c r="K13" s="228" t="s">
        <v>149</v>
      </c>
      <c r="L13" s="227">
        <f>M13+P13</f>
        <v>2</v>
      </c>
      <c r="M13" s="227">
        <f>IF(J13="m",(N13+O13)*2.5*W14/28,(N13+O13)*2*W14/28)</f>
        <v>2</v>
      </c>
      <c r="N13" s="228"/>
      <c r="O13" s="228">
        <v>2</v>
      </c>
      <c r="P13" s="227">
        <f>IF(J13="m",(Q13+R13)*1.5*W14/28,(Q13+R13)*1*W14/28)</f>
        <v>0</v>
      </c>
      <c r="Q13" s="228"/>
      <c r="R13" s="228"/>
      <c r="S13" s="13" t="s">
        <v>31</v>
      </c>
      <c r="T13" s="13">
        <v>12</v>
      </c>
      <c r="U13" s="13"/>
      <c r="V13" s="352"/>
      <c r="W13" s="149">
        <v>14</v>
      </c>
      <c r="X13" s="167" t="s">
        <v>45</v>
      </c>
      <c r="Y13" s="188" t="s">
        <v>11</v>
      </c>
      <c r="AA13" s="2">
        <f>IF(ISNUMBER(SEARCH("Aut",I12)),L12, 0)</f>
        <v>0</v>
      </c>
      <c r="AB13" s="2">
        <f>IF(ISNUMBER(SEARCH("Tst",I12)),L12, 0)</f>
        <v>2</v>
      </c>
      <c r="AC13" s="2">
        <f>IF(ISNUMBER(SEARCH("Calc",I12)),L12, 0)</f>
        <v>2</v>
      </c>
      <c r="AG13" s="50"/>
      <c r="AH13" s="50"/>
      <c r="AI13" s="50"/>
    </row>
    <row r="14" spans="2:35" ht="25.5" x14ac:dyDescent="0.2">
      <c r="B14" s="311"/>
      <c r="C14" s="313"/>
      <c r="D14" s="313"/>
      <c r="E14" s="313"/>
      <c r="F14" s="384"/>
      <c r="G14" s="313"/>
      <c r="H14" s="225" t="s">
        <v>193</v>
      </c>
      <c r="I14" s="226" t="s">
        <v>38</v>
      </c>
      <c r="J14" s="226"/>
      <c r="K14" s="228" t="s">
        <v>59</v>
      </c>
      <c r="L14" s="227">
        <f t="shared" ref="L14" si="1">M14+P14</f>
        <v>2</v>
      </c>
      <c r="M14" s="227">
        <f>IF(J14="m",(N14+O14)*2.5*W15/28,(N14+O14)*2*W15/28)</f>
        <v>2</v>
      </c>
      <c r="N14" s="228"/>
      <c r="O14" s="228">
        <v>2</v>
      </c>
      <c r="P14" s="227">
        <f>IF(J14="m",(Q14+R14)*1.5*W15/28,(Q14+R14)*1*W15/28)</f>
        <v>0</v>
      </c>
      <c r="Q14" s="228"/>
      <c r="R14" s="228"/>
      <c r="S14" s="13" t="s">
        <v>32</v>
      </c>
      <c r="T14" s="13">
        <v>57</v>
      </c>
      <c r="U14" s="13"/>
      <c r="V14" s="352"/>
      <c r="W14" s="149">
        <v>14</v>
      </c>
      <c r="X14" s="167" t="s">
        <v>45</v>
      </c>
      <c r="Y14" s="188" t="s">
        <v>11</v>
      </c>
      <c r="AA14" s="2">
        <f>IF(ISNUMBER(SEARCH("Aut",#REF!)),#REF!, 0)</f>
        <v>0</v>
      </c>
      <c r="AB14" s="2">
        <f>IF(ISNUMBER(SEARCH("Tst",#REF!)),#REF!, 0)</f>
        <v>0</v>
      </c>
      <c r="AC14" s="2">
        <f>IF(ISNUMBER(SEARCH("Calc",#REF!)),#REF!, 0)</f>
        <v>0</v>
      </c>
      <c r="AG14" s="50"/>
      <c r="AH14" s="50"/>
      <c r="AI14" s="50"/>
    </row>
    <row r="15" spans="2:35" ht="38.25" x14ac:dyDescent="0.2">
      <c r="B15" s="311"/>
      <c r="C15" s="313"/>
      <c r="D15" s="313"/>
      <c r="E15" s="313"/>
      <c r="F15" s="384"/>
      <c r="G15" s="313"/>
      <c r="H15" s="225" t="s">
        <v>218</v>
      </c>
      <c r="I15" s="226" t="s">
        <v>69</v>
      </c>
      <c r="J15" s="226"/>
      <c r="K15" s="226" t="s">
        <v>60</v>
      </c>
      <c r="L15" s="227">
        <f>M15+P15</f>
        <v>1</v>
      </c>
      <c r="M15" s="227">
        <f>IF(J15="m",(N15+O15)*2.5*W16/28,(N15+O15)*2*W16/28)</f>
        <v>0</v>
      </c>
      <c r="N15" s="226"/>
      <c r="O15" s="226"/>
      <c r="P15" s="227">
        <f>IF(J15="m",(Q15+R15)*1.5*W16/28,(Q15+R15)*1*W16/28)</f>
        <v>1</v>
      </c>
      <c r="Q15" s="226">
        <v>2</v>
      </c>
      <c r="R15" s="226"/>
      <c r="S15" s="13" t="s">
        <v>125</v>
      </c>
      <c r="T15" s="13">
        <v>40</v>
      </c>
      <c r="U15" s="13"/>
      <c r="V15" s="352"/>
      <c r="W15" s="149">
        <v>14</v>
      </c>
      <c r="X15" s="167" t="s">
        <v>45</v>
      </c>
      <c r="Y15" s="188" t="s">
        <v>11</v>
      </c>
      <c r="AA15" s="2">
        <f>IF(ISNUMBER(SEARCH("Aut",I14)),L14, 0)</f>
        <v>0</v>
      </c>
      <c r="AB15" s="2">
        <f>IF(ISNUMBER(SEARCH("Tst",I14)),L14, 0)</f>
        <v>2</v>
      </c>
      <c r="AC15" s="2">
        <f>IF(ISNUMBER(SEARCH("Calc",I14)),L14, 0)</f>
        <v>0</v>
      </c>
      <c r="AG15" s="50"/>
      <c r="AH15" s="50"/>
      <c r="AI15" s="50"/>
    </row>
    <row r="16" spans="2:35" ht="26.25" thickBot="1" x14ac:dyDescent="0.25">
      <c r="B16" s="312"/>
      <c r="C16" s="314"/>
      <c r="D16" s="314"/>
      <c r="E16" s="314"/>
      <c r="F16" s="385"/>
      <c r="G16" s="314"/>
      <c r="H16" s="225" t="s">
        <v>185</v>
      </c>
      <c r="I16" s="226" t="s">
        <v>46</v>
      </c>
      <c r="J16" s="229"/>
      <c r="K16" s="226" t="s">
        <v>14</v>
      </c>
      <c r="L16" s="230">
        <f>M16+P16</f>
        <v>2</v>
      </c>
      <c r="M16" s="230">
        <f>IF(J16="m",(N16+O16)*2.5*W15/28,(N16+O16)*2*W15/28)</f>
        <v>0</v>
      </c>
      <c r="N16" s="226"/>
      <c r="O16" s="226"/>
      <c r="P16" s="230">
        <f>IF(J16="m",(Q16+R16)*1.5*W15/28,(Q16+R16)*1*W15/28)</f>
        <v>2</v>
      </c>
      <c r="Q16" s="231"/>
      <c r="R16" s="231">
        <v>4</v>
      </c>
      <c r="S16" s="29" t="s">
        <v>289</v>
      </c>
      <c r="T16" s="29">
        <v>45</v>
      </c>
      <c r="U16" s="29"/>
      <c r="V16" s="353"/>
      <c r="W16" s="150">
        <v>14</v>
      </c>
      <c r="X16" s="167" t="s">
        <v>45</v>
      </c>
      <c r="Y16" s="189" t="s">
        <v>11</v>
      </c>
      <c r="AA16" s="2">
        <f t="shared" ref="AA16" si="2">IF(ISNUMBER(SEARCH("Aut",I16)),L16, 0)</f>
        <v>0</v>
      </c>
      <c r="AB16" s="2">
        <f t="shared" ref="AB16" si="3">IF(ISNUMBER(SEARCH("Tst",I16)),L16, 0)</f>
        <v>0</v>
      </c>
      <c r="AC16" s="2">
        <f t="shared" ref="AC16" si="4">IF(ISNUMBER(SEARCH("Calc",I16)),L16, 0)</f>
        <v>2</v>
      </c>
      <c r="AG16" s="50"/>
      <c r="AH16" s="50"/>
      <c r="AI16" s="50"/>
    </row>
    <row r="17" spans="2:35" ht="12.75" customHeight="1" x14ac:dyDescent="0.2">
      <c r="B17" s="299">
        <v>2</v>
      </c>
      <c r="C17" s="302" t="s">
        <v>23</v>
      </c>
      <c r="D17" s="302" t="s">
        <v>40</v>
      </c>
      <c r="E17" s="302" t="s">
        <v>23</v>
      </c>
      <c r="F17" s="302" t="s">
        <v>136</v>
      </c>
      <c r="G17" s="302" t="s">
        <v>10</v>
      </c>
      <c r="H17" s="319"/>
      <c r="I17" s="344"/>
      <c r="J17" s="315"/>
      <c r="K17" s="35">
        <v>16</v>
      </c>
      <c r="L17" s="130">
        <f>SUM(L19:L21)</f>
        <v>7</v>
      </c>
      <c r="M17" s="317">
        <f>SUM(M19:M21)</f>
        <v>7</v>
      </c>
      <c r="N17" s="317">
        <f>SUM(N19:N21)</f>
        <v>3</v>
      </c>
      <c r="O17" s="317">
        <f>SUM(O19:O21)</f>
        <v>4</v>
      </c>
      <c r="P17" s="317">
        <f>SUM(P19:P21)</f>
        <v>0</v>
      </c>
      <c r="Q17" s="317">
        <f>SUM(Q19:Q21)</f>
        <v>0</v>
      </c>
      <c r="R17" s="294">
        <f>SUM(R19:R21)</f>
        <v>0</v>
      </c>
      <c r="S17" s="37">
        <f>K17-L17</f>
        <v>9</v>
      </c>
      <c r="T17" s="147">
        <f>T18/28</f>
        <v>9</v>
      </c>
      <c r="U17" s="147"/>
      <c r="V17" s="351"/>
      <c r="W17" s="90"/>
      <c r="X17" s="132"/>
      <c r="Y17" s="186"/>
      <c r="AG17" s="50"/>
      <c r="AH17" s="50"/>
      <c r="AI17" s="50"/>
    </row>
    <row r="18" spans="2:35" ht="13.5" customHeight="1" thickBot="1" x14ac:dyDescent="0.25">
      <c r="B18" s="311"/>
      <c r="C18" s="313"/>
      <c r="D18" s="313"/>
      <c r="E18" s="313"/>
      <c r="F18" s="313"/>
      <c r="G18" s="303"/>
      <c r="H18" s="350"/>
      <c r="I18" s="346"/>
      <c r="J18" s="316"/>
      <c r="K18" s="31">
        <v>448</v>
      </c>
      <c r="L18" s="131">
        <f>L17*28</f>
        <v>196</v>
      </c>
      <c r="M18" s="318"/>
      <c r="N18" s="318"/>
      <c r="O18" s="318"/>
      <c r="P18" s="318"/>
      <c r="Q18" s="318"/>
      <c r="R18" s="295"/>
      <c r="S18" s="33">
        <f>K18-L18</f>
        <v>252</v>
      </c>
      <c r="T18" s="34">
        <f>SUM(T19:T21)</f>
        <v>252</v>
      </c>
      <c r="U18" s="10"/>
      <c r="V18" s="352"/>
      <c r="W18" s="149"/>
      <c r="X18" s="139"/>
      <c r="Y18" s="187"/>
      <c r="AG18" s="50"/>
      <c r="AH18" s="50"/>
      <c r="AI18" s="50"/>
    </row>
    <row r="19" spans="2:35" ht="25.5" x14ac:dyDescent="0.2">
      <c r="B19" s="311"/>
      <c r="C19" s="313"/>
      <c r="D19" s="313"/>
      <c r="E19" s="313"/>
      <c r="F19" s="313"/>
      <c r="G19" s="303"/>
      <c r="H19" s="225" t="s">
        <v>41</v>
      </c>
      <c r="I19" s="226" t="s">
        <v>249</v>
      </c>
      <c r="J19" s="226"/>
      <c r="K19" s="232" t="s">
        <v>117</v>
      </c>
      <c r="L19" s="227">
        <f>M19+P19</f>
        <v>2</v>
      </c>
      <c r="M19" s="227">
        <f>IF(J19="m",(N19+O19)*2.5*W19/28,(N19+O19)*2*W19/28)</f>
        <v>2</v>
      </c>
      <c r="N19" s="228"/>
      <c r="O19" s="228">
        <v>2</v>
      </c>
      <c r="P19" s="227">
        <f>IF(J19="m",(Q19+R19)*1.5*W19/28,(Q19+R19)*1*W19/28)</f>
        <v>0</v>
      </c>
      <c r="Q19" s="228"/>
      <c r="R19" s="228"/>
      <c r="S19" s="13" t="s">
        <v>126</v>
      </c>
      <c r="T19" s="13">
        <v>45</v>
      </c>
      <c r="U19" s="13"/>
      <c r="V19" s="352"/>
      <c r="W19" s="149">
        <v>14</v>
      </c>
      <c r="X19" s="167" t="s">
        <v>40</v>
      </c>
      <c r="Y19" s="188" t="s">
        <v>23</v>
      </c>
      <c r="AA19" s="2">
        <f t="shared" ref="AA19:AA87" si="5">IF(ISNUMBER(SEARCH("Aut",I19)),L19, 0)</f>
        <v>2</v>
      </c>
      <c r="AB19" s="2">
        <f t="shared" ref="AB19:AB87" si="6">IF(ISNUMBER(SEARCH("Tst",I19)),L19, 0)</f>
        <v>0</v>
      </c>
      <c r="AC19" s="2">
        <f t="shared" ref="AC19:AC87" si="7">IF(ISNUMBER(SEARCH("Calc",I19)),L19, 0)</f>
        <v>2</v>
      </c>
      <c r="AD19" s="2">
        <f>SUM(AA19:AA21)</f>
        <v>7</v>
      </c>
      <c r="AE19" s="2">
        <f>SUM(AB19:AB21)</f>
        <v>0</v>
      </c>
      <c r="AF19" s="2">
        <f>SUM(AC19:AC21)</f>
        <v>2</v>
      </c>
      <c r="AG19" s="53">
        <f>AD19/8</f>
        <v>0.875</v>
      </c>
      <c r="AH19" s="53">
        <f>AE19/8</f>
        <v>0</v>
      </c>
      <c r="AI19" s="53">
        <f>AF19/8</f>
        <v>0.25</v>
      </c>
    </row>
    <row r="20" spans="2:35" ht="25.5" x14ac:dyDescent="0.2">
      <c r="B20" s="311"/>
      <c r="C20" s="313"/>
      <c r="D20" s="313"/>
      <c r="E20" s="313"/>
      <c r="F20" s="313"/>
      <c r="G20" s="303"/>
      <c r="H20" s="225" t="s">
        <v>244</v>
      </c>
      <c r="I20" s="226" t="s">
        <v>43</v>
      </c>
      <c r="J20" s="226"/>
      <c r="K20" s="226" t="s">
        <v>17</v>
      </c>
      <c r="L20" s="230">
        <f>M20+P20</f>
        <v>2</v>
      </c>
      <c r="M20" s="230">
        <f>IF(J20="m",(N20+O20)*2.5*W20/28,(N20+O20)*2*W20/28)</f>
        <v>2</v>
      </c>
      <c r="N20" s="226"/>
      <c r="O20" s="226">
        <v>2</v>
      </c>
      <c r="P20" s="230">
        <f>IF(J20="m",(Q20+R20)*1.5*W20/28,(Q20+R20)*1*W20/28)</f>
        <v>0</v>
      </c>
      <c r="Q20" s="226"/>
      <c r="R20" s="226"/>
      <c r="S20" s="13" t="s">
        <v>296</v>
      </c>
      <c r="T20" s="13">
        <v>97</v>
      </c>
      <c r="U20" s="13"/>
      <c r="V20" s="352"/>
      <c r="W20" s="149">
        <v>14</v>
      </c>
      <c r="X20" s="167" t="s">
        <v>40</v>
      </c>
      <c r="Y20" s="188" t="s">
        <v>23</v>
      </c>
      <c r="AA20" s="2">
        <f t="shared" si="5"/>
        <v>2</v>
      </c>
      <c r="AB20" s="2">
        <f t="shared" si="6"/>
        <v>0</v>
      </c>
      <c r="AC20" s="2">
        <f t="shared" si="7"/>
        <v>0</v>
      </c>
      <c r="AG20" s="50"/>
      <c r="AH20" s="50"/>
      <c r="AI20" s="50"/>
    </row>
    <row r="21" spans="2:35" ht="39" thickBot="1" x14ac:dyDescent="0.25">
      <c r="B21" s="312"/>
      <c r="C21" s="314"/>
      <c r="D21" s="314"/>
      <c r="E21" s="314"/>
      <c r="F21" s="314"/>
      <c r="G21" s="304"/>
      <c r="H21" s="233" t="s">
        <v>54</v>
      </c>
      <c r="I21" s="164" t="s">
        <v>171</v>
      </c>
      <c r="J21" s="164"/>
      <c r="K21" s="164" t="s">
        <v>172</v>
      </c>
      <c r="L21" s="165">
        <f>M21+P21</f>
        <v>3</v>
      </c>
      <c r="M21" s="234">
        <f>IF(K21="m",(N21+O21)*2.5*W21/28,(N21+O21)*2*W21/28)</f>
        <v>3</v>
      </c>
      <c r="N21" s="164">
        <v>3</v>
      </c>
      <c r="O21" s="164"/>
      <c r="P21" s="234">
        <f>IF(K21="m",(Q21+R21)*1.5*W21/28,(Q21+R21)*1*W21/28)</f>
        <v>0</v>
      </c>
      <c r="Q21" s="164"/>
      <c r="R21" s="164"/>
      <c r="S21" s="29" t="s">
        <v>295</v>
      </c>
      <c r="T21" s="29">
        <v>110</v>
      </c>
      <c r="U21" s="29"/>
      <c r="V21" s="353"/>
      <c r="W21" s="150">
        <v>14</v>
      </c>
      <c r="X21" s="167" t="s">
        <v>40</v>
      </c>
      <c r="Y21" s="189" t="s">
        <v>23</v>
      </c>
      <c r="AA21" s="2">
        <f t="shared" si="5"/>
        <v>3</v>
      </c>
      <c r="AB21" s="2">
        <f t="shared" si="6"/>
        <v>0</v>
      </c>
      <c r="AC21" s="2">
        <f t="shared" si="7"/>
        <v>0</v>
      </c>
      <c r="AG21" s="50"/>
      <c r="AH21" s="50"/>
      <c r="AI21" s="50"/>
    </row>
    <row r="22" spans="2:35" ht="12.75" customHeight="1" x14ac:dyDescent="0.2">
      <c r="B22" s="299">
        <v>3</v>
      </c>
      <c r="C22" s="302" t="s">
        <v>23</v>
      </c>
      <c r="D22" s="302" t="s">
        <v>114</v>
      </c>
      <c r="E22" s="302" t="s">
        <v>23</v>
      </c>
      <c r="F22" s="302" t="s">
        <v>179</v>
      </c>
      <c r="G22" s="302" t="s">
        <v>10</v>
      </c>
      <c r="H22" s="319"/>
      <c r="I22" s="344"/>
      <c r="J22" s="315"/>
      <c r="K22" s="35">
        <v>16</v>
      </c>
      <c r="L22" s="130">
        <f>SUM(L24:L28)</f>
        <v>8</v>
      </c>
      <c r="M22" s="317">
        <f t="shared" ref="M22:R22" si="8">SUM(M24:M28)</f>
        <v>6</v>
      </c>
      <c r="N22" s="317">
        <f t="shared" si="8"/>
        <v>6</v>
      </c>
      <c r="O22" s="317">
        <f t="shared" si="8"/>
        <v>0</v>
      </c>
      <c r="P22" s="317">
        <f t="shared" si="8"/>
        <v>2</v>
      </c>
      <c r="Q22" s="317">
        <f t="shared" si="8"/>
        <v>4</v>
      </c>
      <c r="R22" s="294">
        <f t="shared" si="8"/>
        <v>0</v>
      </c>
      <c r="S22" s="37">
        <f>K22-L22</f>
        <v>8</v>
      </c>
      <c r="T22" s="147">
        <f>T23/28</f>
        <v>8</v>
      </c>
      <c r="U22" s="147"/>
      <c r="V22" s="351"/>
      <c r="W22" s="90"/>
      <c r="X22" s="132"/>
      <c r="Y22" s="186"/>
      <c r="AG22" s="50"/>
      <c r="AH22" s="50"/>
      <c r="AI22" s="50"/>
    </row>
    <row r="23" spans="2:35" ht="13.5" customHeight="1" thickBot="1" x14ac:dyDescent="0.25">
      <c r="B23" s="311"/>
      <c r="C23" s="313"/>
      <c r="D23" s="303"/>
      <c r="E23" s="303"/>
      <c r="F23" s="303"/>
      <c r="G23" s="303"/>
      <c r="H23" s="350"/>
      <c r="I23" s="346"/>
      <c r="J23" s="316"/>
      <c r="K23" s="31">
        <v>448</v>
      </c>
      <c r="L23" s="131">
        <f>L22*28</f>
        <v>224</v>
      </c>
      <c r="M23" s="318"/>
      <c r="N23" s="318"/>
      <c r="O23" s="318"/>
      <c r="P23" s="318"/>
      <c r="Q23" s="318"/>
      <c r="R23" s="295"/>
      <c r="S23" s="33">
        <f>K23-L23</f>
        <v>224</v>
      </c>
      <c r="T23" s="34">
        <f>SUM(T24:T28)</f>
        <v>224</v>
      </c>
      <c r="U23" s="10"/>
      <c r="V23" s="352"/>
      <c r="W23" s="149"/>
      <c r="X23" s="139"/>
      <c r="Y23" s="187"/>
      <c r="AG23" s="50"/>
      <c r="AH23" s="50"/>
      <c r="AI23" s="50"/>
    </row>
    <row r="24" spans="2:35" ht="25.5" x14ac:dyDescent="0.2">
      <c r="B24" s="311"/>
      <c r="C24" s="313"/>
      <c r="D24" s="303"/>
      <c r="E24" s="303"/>
      <c r="F24" s="303"/>
      <c r="G24" s="303"/>
      <c r="H24" s="225" t="s">
        <v>52</v>
      </c>
      <c r="I24" s="226" t="s">
        <v>55</v>
      </c>
      <c r="J24" s="226"/>
      <c r="K24" s="235" t="s">
        <v>170</v>
      </c>
      <c r="L24" s="227">
        <f>M24+P24</f>
        <v>2</v>
      </c>
      <c r="M24" s="227">
        <f>IF(J24="m",(N24+O24)*2.5*W31/28,(N24+O24)*2*W31/28)</f>
        <v>2</v>
      </c>
      <c r="N24" s="228">
        <v>2</v>
      </c>
      <c r="O24" s="228"/>
      <c r="P24" s="227">
        <f>IF(J24="m",(Q24+R24)*1.5*W31/28,(Q24+R24)*1*W31/28)</f>
        <v>0</v>
      </c>
      <c r="Q24" s="228"/>
      <c r="R24" s="228"/>
      <c r="S24" s="13" t="s">
        <v>126</v>
      </c>
      <c r="T24" s="13">
        <v>45</v>
      </c>
      <c r="U24" s="13"/>
      <c r="V24" s="352"/>
      <c r="W24" s="149">
        <v>14</v>
      </c>
      <c r="X24" s="167" t="s">
        <v>114</v>
      </c>
      <c r="Y24" s="188" t="s">
        <v>23</v>
      </c>
      <c r="AA24" s="2">
        <f>IF(ISNUMBER(SEARCH("Aut",I24)),L24, 0)</f>
        <v>2</v>
      </c>
      <c r="AB24" s="2">
        <f>IF(ISNUMBER(SEARCH("Tst",I24)),L24, 0)</f>
        <v>2</v>
      </c>
      <c r="AC24" s="2">
        <f>IF(ISNUMBER(SEARCH("Calc",I24)),L24, 0)</f>
        <v>2</v>
      </c>
      <c r="AD24" s="2">
        <f>SUM(AA24:AA28)</f>
        <v>2</v>
      </c>
      <c r="AE24" s="2">
        <f>SUM(AB24:AB28)</f>
        <v>2</v>
      </c>
      <c r="AF24" s="2">
        <f>SUM(AC24:AC28)</f>
        <v>7</v>
      </c>
      <c r="AG24" s="53">
        <f>AD24/8</f>
        <v>0.25</v>
      </c>
      <c r="AH24" s="53">
        <f>AE24/8</f>
        <v>0.25</v>
      </c>
      <c r="AI24" s="53">
        <f>AF24/8</f>
        <v>0.875</v>
      </c>
    </row>
    <row r="25" spans="2:35" ht="24" customHeight="1" x14ac:dyDescent="0.2">
      <c r="B25" s="311"/>
      <c r="C25" s="313"/>
      <c r="D25" s="303"/>
      <c r="E25" s="303"/>
      <c r="F25" s="303"/>
      <c r="G25" s="303"/>
      <c r="H25" s="225" t="s">
        <v>211</v>
      </c>
      <c r="I25" s="226" t="s">
        <v>46</v>
      </c>
      <c r="J25" s="226"/>
      <c r="K25" s="226" t="s">
        <v>18</v>
      </c>
      <c r="L25" s="227">
        <f>M25+P25</f>
        <v>2</v>
      </c>
      <c r="M25" s="227">
        <f>IF(J25="m",(N25+O25)*2.5*W25/28,(N25+O25)*2*W25/28)</f>
        <v>2</v>
      </c>
      <c r="N25" s="228">
        <v>2</v>
      </c>
      <c r="O25" s="228"/>
      <c r="P25" s="227">
        <f>IF(J25="m",(Q25+R25)*1.5*W25/28,(Q25+R25)*1*W25/28)</f>
        <v>0</v>
      </c>
      <c r="Q25" s="226"/>
      <c r="R25" s="226"/>
      <c r="S25" s="13" t="s">
        <v>141</v>
      </c>
      <c r="T25" s="13">
        <v>70</v>
      </c>
      <c r="U25" s="13"/>
      <c r="V25" s="352"/>
      <c r="W25" s="149">
        <v>14</v>
      </c>
      <c r="X25" s="167" t="s">
        <v>114</v>
      </c>
      <c r="Y25" s="188" t="s">
        <v>23</v>
      </c>
      <c r="AA25" s="2">
        <f t="shared" ref="AA25:AA28" si="9">IF(ISNUMBER(SEARCH("Aut",I25)),L25, 0)</f>
        <v>0</v>
      </c>
      <c r="AB25" s="2">
        <f t="shared" ref="AB25:AB28" si="10">IF(ISNUMBER(SEARCH("Tst",I25)),L25, 0)</f>
        <v>0</v>
      </c>
      <c r="AC25" s="2">
        <f t="shared" ref="AC25:AC28" si="11">IF(ISNUMBER(SEARCH("Calc",I25)),L25, 0)</f>
        <v>2</v>
      </c>
      <c r="AG25" s="50"/>
      <c r="AH25" s="50"/>
      <c r="AI25" s="50"/>
    </row>
    <row r="26" spans="2:35" ht="24" customHeight="1" x14ac:dyDescent="0.2">
      <c r="B26" s="311"/>
      <c r="C26" s="313"/>
      <c r="D26" s="303"/>
      <c r="E26" s="303"/>
      <c r="F26" s="303"/>
      <c r="G26" s="303"/>
      <c r="H26" s="225" t="s">
        <v>211</v>
      </c>
      <c r="I26" s="226" t="s">
        <v>46</v>
      </c>
      <c r="J26" s="226"/>
      <c r="K26" s="226" t="s">
        <v>57</v>
      </c>
      <c r="L26" s="227">
        <f>M26+P26</f>
        <v>1</v>
      </c>
      <c r="M26" s="230">
        <f t="shared" ref="M26" si="12">IF(J26="m",(N26+O26)*2.5*W26/28,(N26+O26)*2*W26/28)</f>
        <v>0</v>
      </c>
      <c r="N26" s="228"/>
      <c r="O26" s="228"/>
      <c r="P26" s="230">
        <f t="shared" ref="P26" si="13">IF(J26="m",(Q26+R26)*1.5*W26/28,(Q26+R26)*1*W26/28)</f>
        <v>1</v>
      </c>
      <c r="Q26" s="226">
        <v>2</v>
      </c>
      <c r="R26" s="226"/>
      <c r="S26" s="13"/>
      <c r="T26" s="13"/>
      <c r="U26" s="13"/>
      <c r="V26" s="352"/>
      <c r="W26" s="171">
        <v>14</v>
      </c>
      <c r="X26" s="167" t="s">
        <v>114</v>
      </c>
      <c r="Y26" s="188" t="s">
        <v>23</v>
      </c>
      <c r="AG26" s="50"/>
      <c r="AH26" s="50"/>
      <c r="AI26" s="50"/>
    </row>
    <row r="27" spans="2:35" ht="25.5" x14ac:dyDescent="0.2">
      <c r="B27" s="311"/>
      <c r="C27" s="313"/>
      <c r="D27" s="303"/>
      <c r="E27" s="303"/>
      <c r="F27" s="303"/>
      <c r="G27" s="303"/>
      <c r="H27" s="225" t="s">
        <v>206</v>
      </c>
      <c r="I27" s="226" t="s">
        <v>46</v>
      </c>
      <c r="J27" s="226"/>
      <c r="K27" s="226" t="s">
        <v>18</v>
      </c>
      <c r="L27" s="230">
        <f>M27+P27</f>
        <v>2</v>
      </c>
      <c r="M27" s="230">
        <f>IF(J27="m",(N27+O27)*2.5*W27/28,(N27+O27)*2*W27/28)</f>
        <v>2</v>
      </c>
      <c r="N27" s="226">
        <v>2</v>
      </c>
      <c r="O27" s="226"/>
      <c r="P27" s="230">
        <f>IF(J27="m",(Q27+R27)*1.5*W27/28,(Q27+R27)*1*W27/28)</f>
        <v>0</v>
      </c>
      <c r="Q27" s="226"/>
      <c r="R27" s="226"/>
      <c r="S27" s="13" t="s">
        <v>32</v>
      </c>
      <c r="T27" s="13">
        <v>80</v>
      </c>
      <c r="U27" s="13"/>
      <c r="V27" s="352"/>
      <c r="W27" s="149">
        <v>14</v>
      </c>
      <c r="X27" s="167" t="s">
        <v>114</v>
      </c>
      <c r="Y27" s="188" t="s">
        <v>23</v>
      </c>
      <c r="AA27" s="2">
        <f t="shared" si="9"/>
        <v>0</v>
      </c>
      <c r="AB27" s="2">
        <f t="shared" si="10"/>
        <v>0</v>
      </c>
      <c r="AC27" s="2">
        <f t="shared" si="11"/>
        <v>2</v>
      </c>
      <c r="AG27" s="50"/>
      <c r="AH27" s="50"/>
      <c r="AI27" s="50"/>
    </row>
    <row r="28" spans="2:35" ht="13.5" thickBot="1" x14ac:dyDescent="0.25">
      <c r="B28" s="312"/>
      <c r="C28" s="314"/>
      <c r="D28" s="304"/>
      <c r="E28" s="304"/>
      <c r="F28" s="304"/>
      <c r="G28" s="304"/>
      <c r="H28" s="233" t="s">
        <v>206</v>
      </c>
      <c r="I28" s="164" t="s">
        <v>46</v>
      </c>
      <c r="J28" s="164"/>
      <c r="K28" s="164" t="s">
        <v>59</v>
      </c>
      <c r="L28" s="165">
        <f>M28+P28</f>
        <v>1</v>
      </c>
      <c r="M28" s="165">
        <f>IF(J28="m",(N28+O28)*2.5*W225/28,(N28+O28)*2*W225/28)</f>
        <v>0</v>
      </c>
      <c r="N28" s="164"/>
      <c r="O28" s="164"/>
      <c r="P28" s="165">
        <f>IF(J28="m",(Q28+R28)*1.5*W28/28,(Q28+R28)*1*W28/28)</f>
        <v>1</v>
      </c>
      <c r="Q28" s="164">
        <v>2</v>
      </c>
      <c r="R28" s="164"/>
      <c r="S28" s="128" t="s">
        <v>203</v>
      </c>
      <c r="T28" s="29">
        <v>29</v>
      </c>
      <c r="U28" s="29"/>
      <c r="V28" s="353"/>
      <c r="W28" s="150">
        <v>14</v>
      </c>
      <c r="X28" s="167" t="s">
        <v>114</v>
      </c>
      <c r="Y28" s="189" t="s">
        <v>23</v>
      </c>
      <c r="AA28" s="2">
        <f t="shared" si="9"/>
        <v>0</v>
      </c>
      <c r="AB28" s="2">
        <f t="shared" si="10"/>
        <v>0</v>
      </c>
      <c r="AC28" s="2">
        <f t="shared" si="11"/>
        <v>1</v>
      </c>
      <c r="AG28" s="50"/>
      <c r="AH28" s="50"/>
      <c r="AI28" s="50"/>
    </row>
    <row r="29" spans="2:35" ht="12.75" customHeight="1" x14ac:dyDescent="0.2">
      <c r="B29" s="299">
        <v>4</v>
      </c>
      <c r="C29" s="302" t="s">
        <v>23</v>
      </c>
      <c r="D29" s="302" t="s">
        <v>76</v>
      </c>
      <c r="E29" s="302" t="s">
        <v>23</v>
      </c>
      <c r="F29" s="302" t="s">
        <v>135</v>
      </c>
      <c r="G29" s="302" t="s">
        <v>10</v>
      </c>
      <c r="H29" s="305"/>
      <c r="I29" s="307"/>
      <c r="J29" s="309"/>
      <c r="K29" s="35">
        <v>16</v>
      </c>
      <c r="L29" s="36">
        <f t="shared" ref="L29:R29" si="14">SUM(L31:L34)</f>
        <v>8</v>
      </c>
      <c r="M29" s="292">
        <f t="shared" si="14"/>
        <v>8</v>
      </c>
      <c r="N29" s="292">
        <f t="shared" si="14"/>
        <v>4</v>
      </c>
      <c r="O29" s="292">
        <f t="shared" si="14"/>
        <v>4</v>
      </c>
      <c r="P29" s="292">
        <f t="shared" si="14"/>
        <v>0</v>
      </c>
      <c r="Q29" s="292">
        <f t="shared" si="14"/>
        <v>0</v>
      </c>
      <c r="R29" s="405">
        <f t="shared" si="14"/>
        <v>0</v>
      </c>
      <c r="S29" s="37">
        <f>K29-L29</f>
        <v>8</v>
      </c>
      <c r="T29" s="147">
        <f>T30/28</f>
        <v>8</v>
      </c>
      <c r="U29" s="147"/>
      <c r="V29" s="417"/>
      <c r="W29" s="90"/>
      <c r="X29" s="153"/>
      <c r="Y29" s="186"/>
      <c r="AG29" s="50"/>
      <c r="AH29" s="50"/>
      <c r="AI29" s="50"/>
    </row>
    <row r="30" spans="2:35" ht="12.75" customHeight="1" thickBot="1" x14ac:dyDescent="0.25">
      <c r="B30" s="300"/>
      <c r="C30" s="303"/>
      <c r="D30" s="303"/>
      <c r="E30" s="303"/>
      <c r="F30" s="303"/>
      <c r="G30" s="303"/>
      <c r="H30" s="306"/>
      <c r="I30" s="308"/>
      <c r="J30" s="310"/>
      <c r="K30" s="31">
        <v>448</v>
      </c>
      <c r="L30" s="32">
        <f>L29*28</f>
        <v>224</v>
      </c>
      <c r="M30" s="293"/>
      <c r="N30" s="293"/>
      <c r="O30" s="293"/>
      <c r="P30" s="293"/>
      <c r="Q30" s="293"/>
      <c r="R30" s="406"/>
      <c r="S30" s="33">
        <f>K30-L30</f>
        <v>224</v>
      </c>
      <c r="T30" s="34">
        <f>SUM(T31:T34)</f>
        <v>224</v>
      </c>
      <c r="U30" s="10"/>
      <c r="V30" s="418"/>
      <c r="W30" s="149"/>
      <c r="X30" s="154"/>
      <c r="Y30" s="187"/>
      <c r="AG30" s="50"/>
      <c r="AH30" s="50"/>
      <c r="AI30" s="50"/>
    </row>
    <row r="31" spans="2:35" ht="25.5" customHeight="1" x14ac:dyDescent="0.2">
      <c r="B31" s="300"/>
      <c r="C31" s="303"/>
      <c r="D31" s="303"/>
      <c r="E31" s="303"/>
      <c r="F31" s="303"/>
      <c r="G31" s="303"/>
      <c r="H31" s="236" t="s">
        <v>243</v>
      </c>
      <c r="I31" s="226" t="s">
        <v>171</v>
      </c>
      <c r="J31" s="226"/>
      <c r="K31" s="228" t="s">
        <v>42</v>
      </c>
      <c r="L31" s="227">
        <f t="shared" ref="L31" si="15">M31+P31</f>
        <v>2</v>
      </c>
      <c r="M31" s="227">
        <f t="shared" ref="M31" si="16">IF(J31="m",(N31+O31)*2.5*W31/28,(N31+O31)*2*W31/28)</f>
        <v>2</v>
      </c>
      <c r="N31" s="228"/>
      <c r="O31" s="228">
        <v>2</v>
      </c>
      <c r="P31" s="227">
        <f t="shared" ref="P31" si="17">IF(J31="m",(Q31+R31)*1.5*W31/28,(Q31+R31)*1*W31/28)</f>
        <v>0</v>
      </c>
      <c r="Q31" s="228"/>
      <c r="R31" s="228"/>
      <c r="S31" s="13" t="s">
        <v>126</v>
      </c>
      <c r="T31" s="13">
        <v>45</v>
      </c>
      <c r="U31" s="152"/>
      <c r="V31" s="418"/>
      <c r="W31" s="149">
        <v>14</v>
      </c>
      <c r="X31" s="190" t="s">
        <v>199</v>
      </c>
      <c r="Y31" s="188" t="s">
        <v>23</v>
      </c>
      <c r="AA31" s="2">
        <f>IF(ISNUMBER(SEARCH("Aut",I31)),L31, 0)</f>
        <v>2</v>
      </c>
      <c r="AB31" s="2">
        <f>IF(ISNUMBER(SEARCH("Tst",I31)),L31, 0)</f>
        <v>0</v>
      </c>
      <c r="AC31" s="2">
        <f>IF(ISNUMBER(SEARCH("Calc",I31)),L31, 0)</f>
        <v>0</v>
      </c>
      <c r="AD31" s="2">
        <f>SUM(AA31:AA34)</f>
        <v>4</v>
      </c>
      <c r="AE31" s="2">
        <f>SUM(AB31:AB34)</f>
        <v>0</v>
      </c>
      <c r="AF31" s="2">
        <f>SUM(AC31:AC34)</f>
        <v>0</v>
      </c>
      <c r="AG31" s="53">
        <f>AD31/8</f>
        <v>0.5</v>
      </c>
      <c r="AH31" s="53">
        <f>AE31/8</f>
        <v>0</v>
      </c>
      <c r="AI31" s="53">
        <f>AF31/8</f>
        <v>0</v>
      </c>
    </row>
    <row r="32" spans="2:35" ht="25.5" x14ac:dyDescent="0.2">
      <c r="B32" s="300"/>
      <c r="C32" s="303"/>
      <c r="D32" s="303"/>
      <c r="E32" s="303"/>
      <c r="F32" s="303"/>
      <c r="G32" s="303"/>
      <c r="H32" s="237" t="s">
        <v>77</v>
      </c>
      <c r="I32" s="228" t="s">
        <v>68</v>
      </c>
      <c r="J32" s="228"/>
      <c r="K32" s="238" t="s">
        <v>119</v>
      </c>
      <c r="L32" s="227">
        <f>M32+P32</f>
        <v>2</v>
      </c>
      <c r="M32" s="227">
        <f>IF(J32="m",(N32+O32)*2.5*W32/28,(N32+O32)*2*W32/28)</f>
        <v>2</v>
      </c>
      <c r="N32" s="228">
        <v>2</v>
      </c>
      <c r="O32" s="228"/>
      <c r="P32" s="227">
        <f>IF(J32="m",(Q32+R32)*1.5*W32/28,(Q32+R32)*1*W32/28)</f>
        <v>0</v>
      </c>
      <c r="Q32" s="228"/>
      <c r="R32" s="228"/>
      <c r="S32" s="13" t="s">
        <v>141</v>
      </c>
      <c r="T32" s="13">
        <v>70</v>
      </c>
      <c r="U32" s="152"/>
      <c r="V32" s="418"/>
      <c r="W32" s="149">
        <v>14</v>
      </c>
      <c r="X32" s="190" t="s">
        <v>199</v>
      </c>
      <c r="Y32" s="188" t="s">
        <v>23</v>
      </c>
      <c r="AA32" s="2">
        <f>IF(ISNUMBER(SEARCH("Aut",I33)),L33, 0)</f>
        <v>2</v>
      </c>
      <c r="AB32" s="2">
        <f>IF(ISNUMBER(SEARCH("Tst",I33)),L33, 0)</f>
        <v>0</v>
      </c>
      <c r="AC32" s="2">
        <f>IF(ISNUMBER(SEARCH("Calc",I33)),L33, 0)</f>
        <v>0</v>
      </c>
      <c r="AG32" s="50"/>
      <c r="AH32" s="50"/>
      <c r="AI32" s="50"/>
    </row>
    <row r="33" spans="2:35" ht="25.5" x14ac:dyDescent="0.2">
      <c r="B33" s="300"/>
      <c r="C33" s="303"/>
      <c r="D33" s="303"/>
      <c r="E33" s="303"/>
      <c r="F33" s="303"/>
      <c r="G33" s="303"/>
      <c r="H33" s="239" t="s">
        <v>200</v>
      </c>
      <c r="I33" s="226" t="s">
        <v>43</v>
      </c>
      <c r="J33" s="226"/>
      <c r="K33" s="226" t="s">
        <v>18</v>
      </c>
      <c r="L33" s="230">
        <f>M33+P33</f>
        <v>2</v>
      </c>
      <c r="M33" s="227">
        <f>IF(J33="m",(N33+O33)*2.5*W33/28,(N33+O33)*2*W33/28)</f>
        <v>2</v>
      </c>
      <c r="N33" s="226">
        <v>2</v>
      </c>
      <c r="O33" s="226"/>
      <c r="P33" s="227">
        <f>IF(J33="m",(Q33+R33)*1.5*W33/28,(Q33+R33)*1*W33/28)</f>
        <v>0</v>
      </c>
      <c r="Q33" s="226"/>
      <c r="R33" s="226"/>
      <c r="S33" s="13" t="s">
        <v>32</v>
      </c>
      <c r="T33" s="13">
        <v>80</v>
      </c>
      <c r="U33" s="15"/>
      <c r="V33" s="418"/>
      <c r="W33" s="96">
        <v>14</v>
      </c>
      <c r="X33" s="190" t="s">
        <v>199</v>
      </c>
      <c r="Y33" s="188" t="s">
        <v>23</v>
      </c>
      <c r="AG33" s="50"/>
      <c r="AH33" s="50"/>
      <c r="AI33" s="50"/>
    </row>
    <row r="34" spans="2:35" ht="27.75" customHeight="1" thickBot="1" x14ac:dyDescent="0.25">
      <c r="B34" s="301"/>
      <c r="C34" s="304"/>
      <c r="D34" s="304"/>
      <c r="E34" s="304"/>
      <c r="F34" s="304"/>
      <c r="G34" s="304"/>
      <c r="H34" s="239" t="s">
        <v>261</v>
      </c>
      <c r="I34" s="226" t="s">
        <v>180</v>
      </c>
      <c r="J34" s="226"/>
      <c r="K34" s="226" t="s">
        <v>172</v>
      </c>
      <c r="L34" s="230">
        <f>M34+P34</f>
        <v>2</v>
      </c>
      <c r="M34" s="227">
        <f>IF(J34="m",(N34+O34)*2.5*W34/28,(N34+O34)*2*W34/28)</f>
        <v>2</v>
      </c>
      <c r="N34" s="226"/>
      <c r="O34" s="226">
        <v>2</v>
      </c>
      <c r="P34" s="227">
        <f>IF(J34="m",(Q34+R34)*1.5*W34/28,(Q34+R34)*1*W34/28)</f>
        <v>0</v>
      </c>
      <c r="Q34" s="226"/>
      <c r="R34" s="226"/>
      <c r="S34" s="128" t="s">
        <v>203</v>
      </c>
      <c r="T34" s="29">
        <v>29</v>
      </c>
      <c r="U34" s="29"/>
      <c r="V34" s="419"/>
      <c r="W34" s="150">
        <v>14</v>
      </c>
      <c r="X34" s="190" t="s">
        <v>199</v>
      </c>
      <c r="Y34" s="189" t="s">
        <v>23</v>
      </c>
      <c r="AA34" s="2">
        <f>IF(ISNUMBER(SEARCH("Aut",#REF!)),#REF!, 0)</f>
        <v>0</v>
      </c>
      <c r="AB34" s="2">
        <f>IF(ISNUMBER(SEARCH("Tst",#REF!)),#REF!, 0)</f>
        <v>0</v>
      </c>
      <c r="AC34" s="2">
        <f>IF(ISNUMBER(SEARCH("Calc",#REF!)),#REF!, 0)</f>
        <v>0</v>
      </c>
      <c r="AG34" s="50"/>
      <c r="AH34" s="50"/>
      <c r="AI34" s="50"/>
    </row>
    <row r="35" spans="2:35" ht="12.75" customHeight="1" x14ac:dyDescent="0.2">
      <c r="B35" s="391">
        <v>5</v>
      </c>
      <c r="C35" s="376" t="s">
        <v>23</v>
      </c>
      <c r="D35" s="376" t="s">
        <v>51</v>
      </c>
      <c r="E35" s="376"/>
      <c r="F35" s="376"/>
      <c r="G35" s="376" t="s">
        <v>51</v>
      </c>
      <c r="H35" s="338"/>
      <c r="I35" s="331"/>
      <c r="J35" s="361"/>
      <c r="K35" s="82">
        <v>16</v>
      </c>
      <c r="L35" s="83">
        <f t="shared" ref="L35:R35" si="18">SUM(L37:L38)</f>
        <v>8</v>
      </c>
      <c r="M35" s="326">
        <f t="shared" si="18"/>
        <v>5</v>
      </c>
      <c r="N35" s="326">
        <f t="shared" si="18"/>
        <v>4</v>
      </c>
      <c r="O35" s="326">
        <f t="shared" si="18"/>
        <v>0</v>
      </c>
      <c r="P35" s="326">
        <f t="shared" si="18"/>
        <v>3</v>
      </c>
      <c r="Q35" s="326">
        <f t="shared" si="18"/>
        <v>4</v>
      </c>
      <c r="R35" s="403">
        <f t="shared" si="18"/>
        <v>0</v>
      </c>
      <c r="S35" s="84">
        <f>K35-L35</f>
        <v>8</v>
      </c>
      <c r="T35" s="151">
        <f>T36/28</f>
        <v>4.6428571428571432</v>
      </c>
      <c r="U35" s="151"/>
      <c r="V35" s="414"/>
      <c r="W35" s="90"/>
      <c r="X35" s="109"/>
      <c r="Y35" s="116"/>
    </row>
    <row r="36" spans="2:35" ht="13.5" customHeight="1" thickBot="1" x14ac:dyDescent="0.25">
      <c r="B36" s="392"/>
      <c r="C36" s="379"/>
      <c r="D36" s="379"/>
      <c r="E36" s="379"/>
      <c r="F36" s="379"/>
      <c r="G36" s="377"/>
      <c r="H36" s="339"/>
      <c r="I36" s="332"/>
      <c r="J36" s="363"/>
      <c r="K36" s="85">
        <v>448</v>
      </c>
      <c r="L36" s="86">
        <f>L35*28</f>
        <v>224</v>
      </c>
      <c r="M36" s="358"/>
      <c r="N36" s="358"/>
      <c r="O36" s="358"/>
      <c r="P36" s="358"/>
      <c r="Q36" s="358"/>
      <c r="R36" s="404"/>
      <c r="S36" s="87">
        <f>K36-L36</f>
        <v>224</v>
      </c>
      <c r="T36" s="88">
        <f>SUM(T37:T38)</f>
        <v>130</v>
      </c>
      <c r="U36" s="10"/>
      <c r="V36" s="415"/>
      <c r="W36" s="149"/>
      <c r="X36" s="111"/>
      <c r="Y36" s="110"/>
    </row>
    <row r="37" spans="2:35" x14ac:dyDescent="0.2">
      <c r="B37" s="392"/>
      <c r="C37" s="379"/>
      <c r="D37" s="379"/>
      <c r="E37" s="379"/>
      <c r="F37" s="379"/>
      <c r="G37" s="377"/>
      <c r="H37" s="240" t="s">
        <v>267</v>
      </c>
      <c r="I37" s="241" t="s">
        <v>165</v>
      </c>
      <c r="J37" s="242" t="s">
        <v>29</v>
      </c>
      <c r="K37" s="243" t="s">
        <v>153</v>
      </c>
      <c r="L37" s="244">
        <f t="shared" ref="L37" si="19">M37+P37</f>
        <v>2.5</v>
      </c>
      <c r="M37" s="244">
        <f t="shared" ref="M37" si="20">IF(J37="m",(N37+O37)*2.5*W37/28,(N37+O37)*2*W37/28)</f>
        <v>2.5</v>
      </c>
      <c r="N37" s="245">
        <v>2</v>
      </c>
      <c r="O37" s="245"/>
      <c r="P37" s="244">
        <f t="shared" ref="P37" si="21">IF(J37="m",(Q37+R37)*1.5*W37/28,(Q37+R37)*1*W37/28)</f>
        <v>0</v>
      </c>
      <c r="Q37" s="246">
        <v>0</v>
      </c>
      <c r="R37" s="247"/>
      <c r="S37" s="97" t="s">
        <v>290</v>
      </c>
      <c r="T37" s="97">
        <v>56</v>
      </c>
      <c r="U37" s="97"/>
      <c r="V37" s="415"/>
      <c r="W37" s="149">
        <v>14</v>
      </c>
      <c r="X37" s="108" t="s">
        <v>268</v>
      </c>
      <c r="Y37" s="30" t="s">
        <v>23</v>
      </c>
      <c r="AA37" s="2">
        <f t="shared" si="5"/>
        <v>0</v>
      </c>
      <c r="AB37" s="2">
        <f t="shared" si="6"/>
        <v>0</v>
      </c>
      <c r="AC37" s="2">
        <f t="shared" si="7"/>
        <v>0</v>
      </c>
    </row>
    <row r="38" spans="2:35" ht="26.25" thickBot="1" x14ac:dyDescent="0.25">
      <c r="B38" s="393"/>
      <c r="C38" s="380"/>
      <c r="D38" s="380"/>
      <c r="E38" s="380"/>
      <c r="F38" s="380"/>
      <c r="G38" s="378"/>
      <c r="H38" s="233" t="s">
        <v>269</v>
      </c>
      <c r="I38" s="248" t="s">
        <v>270</v>
      </c>
      <c r="J38" s="249" t="s">
        <v>29</v>
      </c>
      <c r="K38" s="264" t="s">
        <v>209</v>
      </c>
      <c r="L38" s="265">
        <f>M38+P38</f>
        <v>5.5</v>
      </c>
      <c r="M38" s="266">
        <f>IF(J38="m",(N38+O38)*2.5*W38/28,(N38+O38)*2*W38/28)</f>
        <v>2.5</v>
      </c>
      <c r="N38" s="267">
        <v>2</v>
      </c>
      <c r="O38" s="267"/>
      <c r="P38" s="266">
        <f>IF(J38="m",(Q38+R38)*1.5*W38/28,(Q38+R38)*1*W38/28)</f>
        <v>3</v>
      </c>
      <c r="Q38" s="268">
        <v>4</v>
      </c>
      <c r="R38" s="268"/>
      <c r="S38" s="105" t="s">
        <v>291</v>
      </c>
      <c r="T38" s="105">
        <f>18+56</f>
        <v>74</v>
      </c>
      <c r="U38" s="105"/>
      <c r="V38" s="416"/>
      <c r="W38" s="150">
        <v>14</v>
      </c>
      <c r="X38" s="49" t="s">
        <v>271</v>
      </c>
      <c r="Y38" s="30" t="s">
        <v>272</v>
      </c>
    </row>
    <row r="39" spans="2:35" ht="12.75" customHeight="1" x14ac:dyDescent="0.2">
      <c r="B39" s="394">
        <v>6</v>
      </c>
      <c r="C39" s="397" t="s">
        <v>11</v>
      </c>
      <c r="D39" s="355" t="s">
        <v>61</v>
      </c>
      <c r="E39" s="397" t="s">
        <v>11</v>
      </c>
      <c r="F39" s="400" t="s">
        <v>282</v>
      </c>
      <c r="G39" s="376" t="s">
        <v>10</v>
      </c>
      <c r="H39" s="338"/>
      <c r="I39" s="331"/>
      <c r="J39" s="361"/>
      <c r="K39" s="82">
        <v>16</v>
      </c>
      <c r="L39" s="221">
        <f t="shared" ref="L39:R39" si="22">SUM(L41:L44)</f>
        <v>9</v>
      </c>
      <c r="M39" s="326">
        <f t="shared" si="22"/>
        <v>8</v>
      </c>
      <c r="N39" s="326">
        <f t="shared" si="22"/>
        <v>5</v>
      </c>
      <c r="O39" s="326">
        <f t="shared" si="22"/>
        <v>3</v>
      </c>
      <c r="P39" s="326">
        <f t="shared" si="22"/>
        <v>1</v>
      </c>
      <c r="Q39" s="326">
        <f t="shared" si="22"/>
        <v>0</v>
      </c>
      <c r="R39" s="403">
        <f t="shared" si="22"/>
        <v>2</v>
      </c>
      <c r="S39" s="84">
        <f>K39-L39</f>
        <v>7</v>
      </c>
      <c r="T39" s="176">
        <f>T40/28</f>
        <v>7</v>
      </c>
      <c r="U39" s="176"/>
      <c r="V39" s="414"/>
      <c r="W39" s="178"/>
      <c r="X39" s="123"/>
      <c r="Y39" s="17"/>
    </row>
    <row r="40" spans="2:35" ht="13.5" customHeight="1" thickBot="1" x14ac:dyDescent="0.25">
      <c r="B40" s="395"/>
      <c r="C40" s="398"/>
      <c r="D40" s="356"/>
      <c r="E40" s="398"/>
      <c r="F40" s="401"/>
      <c r="G40" s="377"/>
      <c r="H40" s="359"/>
      <c r="I40" s="360"/>
      <c r="J40" s="362"/>
      <c r="K40" s="85">
        <v>448</v>
      </c>
      <c r="L40" s="86">
        <f>L39*28</f>
        <v>252</v>
      </c>
      <c r="M40" s="358"/>
      <c r="N40" s="358"/>
      <c r="O40" s="358"/>
      <c r="P40" s="358"/>
      <c r="Q40" s="358"/>
      <c r="R40" s="404"/>
      <c r="S40" s="98">
        <f>K40-L40</f>
        <v>196</v>
      </c>
      <c r="T40" s="117">
        <f>SUM(T41:T44)</f>
        <v>196</v>
      </c>
      <c r="U40" s="99"/>
      <c r="V40" s="415"/>
      <c r="W40" s="179"/>
      <c r="X40" s="19"/>
      <c r="Y40" s="18"/>
    </row>
    <row r="41" spans="2:35" ht="12.75" customHeight="1" x14ac:dyDescent="0.2">
      <c r="B41" s="395"/>
      <c r="C41" s="398"/>
      <c r="D41" s="356"/>
      <c r="E41" s="398"/>
      <c r="F41" s="401"/>
      <c r="G41" s="377"/>
      <c r="H41" s="225" t="s">
        <v>283</v>
      </c>
      <c r="I41" s="226" t="s">
        <v>64</v>
      </c>
      <c r="J41" s="226"/>
      <c r="K41" s="228" t="s">
        <v>115</v>
      </c>
      <c r="L41" s="227">
        <f>M41+P41</f>
        <v>2</v>
      </c>
      <c r="M41" s="227">
        <f>IF(J41="m",(N41+O41)*2.5*W41/28,(N41+O41)*2*W41/28)</f>
        <v>2</v>
      </c>
      <c r="N41" s="228">
        <v>2</v>
      </c>
      <c r="O41" s="228"/>
      <c r="P41" s="227">
        <f>IF(J41="m",(Q41+R41)*1.5*W41/28,(Q41+R41)*1*W41/28)</f>
        <v>0</v>
      </c>
      <c r="Q41" s="228"/>
      <c r="R41" s="228"/>
      <c r="S41" s="13" t="s">
        <v>30</v>
      </c>
      <c r="T41" s="13">
        <v>56</v>
      </c>
      <c r="U41" s="10"/>
      <c r="V41" s="100"/>
      <c r="W41" s="179">
        <v>14</v>
      </c>
      <c r="X41" s="195" t="s">
        <v>61</v>
      </c>
      <c r="Y41" s="136" t="s">
        <v>11</v>
      </c>
      <c r="AA41" s="2">
        <f>IF(ISNUMBER(SEARCH("Aut",#REF!)),#REF!, 0)</f>
        <v>0</v>
      </c>
      <c r="AB41" s="2">
        <f>IF(ISNUMBER(SEARCH("Tst",#REF!)),#REF!, 0)</f>
        <v>0</v>
      </c>
      <c r="AC41" s="2">
        <f>IF(ISNUMBER(SEARCH("Calc",#REF!)),#REF!, 0)</f>
        <v>0</v>
      </c>
    </row>
    <row r="42" spans="2:35" ht="25.5" x14ac:dyDescent="0.2">
      <c r="B42" s="395"/>
      <c r="C42" s="398"/>
      <c r="D42" s="356"/>
      <c r="E42" s="398"/>
      <c r="F42" s="401"/>
      <c r="G42" s="377"/>
      <c r="H42" s="260" t="s">
        <v>62</v>
      </c>
      <c r="I42" s="226" t="s">
        <v>143</v>
      </c>
      <c r="J42" s="226"/>
      <c r="K42" s="261" t="s">
        <v>115</v>
      </c>
      <c r="L42" s="227">
        <f t="shared" ref="L42" si="23">M42+P42</f>
        <v>3</v>
      </c>
      <c r="M42" s="227">
        <f t="shared" ref="M42:M44" si="24">IF(J42="m",(N42+O42)*2.5*W42/28,(N42+O42)*2*W42/28)</f>
        <v>3</v>
      </c>
      <c r="N42" s="228"/>
      <c r="O42" s="228">
        <v>3</v>
      </c>
      <c r="P42" s="227">
        <f t="shared" ref="P42:P44" si="25">IF(J42="m",(Q42+R42)*1.5*W42/28,(Q42+R42)*1*W42/28)</f>
        <v>0</v>
      </c>
      <c r="Q42" s="228"/>
      <c r="R42" s="228"/>
      <c r="S42" s="13" t="s">
        <v>31</v>
      </c>
      <c r="T42" s="13">
        <v>18</v>
      </c>
      <c r="U42" s="10"/>
      <c r="V42" s="100"/>
      <c r="W42" s="179">
        <v>14</v>
      </c>
      <c r="X42" s="195" t="s">
        <v>61</v>
      </c>
      <c r="Y42" s="136" t="s">
        <v>11</v>
      </c>
    </row>
    <row r="43" spans="2:35" ht="25.5" x14ac:dyDescent="0.2">
      <c r="B43" s="395"/>
      <c r="C43" s="398"/>
      <c r="D43" s="356"/>
      <c r="E43" s="398"/>
      <c r="F43" s="401"/>
      <c r="G43" s="377"/>
      <c r="H43" s="225" t="s">
        <v>65</v>
      </c>
      <c r="I43" s="226" t="s">
        <v>43</v>
      </c>
      <c r="J43" s="226"/>
      <c r="K43" s="226" t="s">
        <v>13</v>
      </c>
      <c r="L43" s="230">
        <f>M43+P43</f>
        <v>3</v>
      </c>
      <c r="M43" s="227">
        <f t="shared" si="24"/>
        <v>3</v>
      </c>
      <c r="N43" s="226">
        <v>3</v>
      </c>
      <c r="O43" s="226"/>
      <c r="P43" s="227">
        <f t="shared" si="25"/>
        <v>0</v>
      </c>
      <c r="Q43" s="226"/>
      <c r="R43" s="226"/>
      <c r="S43" s="13" t="s">
        <v>32</v>
      </c>
      <c r="T43" s="13">
        <v>92</v>
      </c>
      <c r="U43" s="10"/>
      <c r="V43" s="100"/>
      <c r="W43" s="179">
        <v>14</v>
      </c>
      <c r="X43" s="195" t="s">
        <v>61</v>
      </c>
      <c r="Y43" s="136" t="s">
        <v>11</v>
      </c>
    </row>
    <row r="44" spans="2:35" ht="13.5" thickBot="1" x14ac:dyDescent="0.25">
      <c r="B44" s="396"/>
      <c r="C44" s="399"/>
      <c r="D44" s="357"/>
      <c r="E44" s="399"/>
      <c r="F44" s="402"/>
      <c r="G44" s="378"/>
      <c r="H44" s="225" t="s">
        <v>63</v>
      </c>
      <c r="I44" s="226" t="s">
        <v>284</v>
      </c>
      <c r="J44" s="226"/>
      <c r="K44" s="261" t="s">
        <v>285</v>
      </c>
      <c r="L44" s="262">
        <f>M44+P44</f>
        <v>1</v>
      </c>
      <c r="M44" s="263">
        <f t="shared" si="24"/>
        <v>0</v>
      </c>
      <c r="N44" s="261"/>
      <c r="O44" s="261"/>
      <c r="P44" s="263">
        <f t="shared" si="25"/>
        <v>1</v>
      </c>
      <c r="Q44" s="261"/>
      <c r="R44" s="261">
        <v>2</v>
      </c>
      <c r="S44" s="29" t="s">
        <v>289</v>
      </c>
      <c r="T44" s="29">
        <v>30</v>
      </c>
      <c r="U44" s="89"/>
      <c r="V44" s="113"/>
      <c r="W44" s="162">
        <v>14</v>
      </c>
      <c r="X44" s="195" t="s">
        <v>61</v>
      </c>
      <c r="Y44" s="136" t="s">
        <v>11</v>
      </c>
      <c r="Z44" s="2" t="s">
        <v>184</v>
      </c>
      <c r="AA44" s="2">
        <f>IF(ISNUMBER(SEARCH("Aut",I44)),L44, 0)</f>
        <v>0</v>
      </c>
      <c r="AB44" s="2">
        <f>IF(ISNUMBER(SEARCH("Tst",I44)),L44, 0)</f>
        <v>1</v>
      </c>
      <c r="AC44" s="2">
        <f>IF(ISNUMBER(SEARCH("Calc",I44)),L44, 0)</f>
        <v>1</v>
      </c>
    </row>
    <row r="45" spans="2:35" ht="12.75" customHeight="1" x14ac:dyDescent="0.2">
      <c r="B45" s="394">
        <v>7</v>
      </c>
      <c r="C45" s="397" t="s">
        <v>11</v>
      </c>
      <c r="D45" s="355" t="s">
        <v>83</v>
      </c>
      <c r="E45" s="397" t="s">
        <v>11</v>
      </c>
      <c r="F45" s="400" t="s">
        <v>137</v>
      </c>
      <c r="G45" s="376" t="s">
        <v>10</v>
      </c>
      <c r="H45" s="338"/>
      <c r="I45" s="331"/>
      <c r="J45" s="361"/>
      <c r="K45" s="82">
        <v>16</v>
      </c>
      <c r="L45" s="221">
        <f t="shared" ref="L45:R45" si="26">SUM(L47:L52)</f>
        <v>9</v>
      </c>
      <c r="M45" s="326">
        <f t="shared" si="26"/>
        <v>4</v>
      </c>
      <c r="N45" s="326">
        <f t="shared" si="26"/>
        <v>2</v>
      </c>
      <c r="O45" s="326">
        <f t="shared" si="26"/>
        <v>2</v>
      </c>
      <c r="P45" s="326">
        <f t="shared" si="26"/>
        <v>5</v>
      </c>
      <c r="Q45" s="326">
        <f t="shared" si="26"/>
        <v>6</v>
      </c>
      <c r="R45" s="403">
        <f t="shared" si="26"/>
        <v>4</v>
      </c>
      <c r="S45" s="84">
        <f>K45-L45</f>
        <v>7</v>
      </c>
      <c r="T45" s="151">
        <f>T46/28</f>
        <v>7</v>
      </c>
      <c r="U45" s="151"/>
      <c r="V45" s="414"/>
      <c r="W45" s="90"/>
      <c r="X45" s="123"/>
      <c r="Y45" s="17"/>
    </row>
    <row r="46" spans="2:35" ht="13.5" customHeight="1" thickBot="1" x14ac:dyDescent="0.25">
      <c r="B46" s="395"/>
      <c r="C46" s="398"/>
      <c r="D46" s="356"/>
      <c r="E46" s="398"/>
      <c r="F46" s="401"/>
      <c r="G46" s="377"/>
      <c r="H46" s="359"/>
      <c r="I46" s="360"/>
      <c r="J46" s="362"/>
      <c r="K46" s="85">
        <v>448</v>
      </c>
      <c r="L46" s="86">
        <f>L45*28</f>
        <v>252</v>
      </c>
      <c r="M46" s="358"/>
      <c r="N46" s="358"/>
      <c r="O46" s="358"/>
      <c r="P46" s="358"/>
      <c r="Q46" s="358"/>
      <c r="R46" s="404"/>
      <c r="S46" s="98">
        <f>K46-L46</f>
        <v>196</v>
      </c>
      <c r="T46" s="117">
        <f>SUM(T47:T52)</f>
        <v>196</v>
      </c>
      <c r="U46" s="99"/>
      <c r="V46" s="415"/>
      <c r="W46" s="149"/>
      <c r="X46" s="19"/>
      <c r="Y46" s="18"/>
    </row>
    <row r="47" spans="2:35" ht="12.75" customHeight="1" x14ac:dyDescent="0.2">
      <c r="B47" s="395"/>
      <c r="C47" s="398"/>
      <c r="D47" s="356"/>
      <c r="E47" s="398"/>
      <c r="F47" s="401"/>
      <c r="G47" s="377"/>
      <c r="H47" s="225" t="s">
        <v>86</v>
      </c>
      <c r="I47" s="226" t="s">
        <v>64</v>
      </c>
      <c r="J47" s="226"/>
      <c r="K47" s="228" t="s">
        <v>119</v>
      </c>
      <c r="L47" s="227">
        <f>M47+P47</f>
        <v>2</v>
      </c>
      <c r="M47" s="227">
        <f>IF(J47="m",(N47+O47)*2.5*W107/28,(N47+O47)*2*W107/28)</f>
        <v>2</v>
      </c>
      <c r="N47" s="228">
        <v>2</v>
      </c>
      <c r="O47" s="228"/>
      <c r="P47" s="227">
        <f>IF(J47="m",(Q47+R47)*1.5*W47/28,(Q47+R47)*1*W47/28)</f>
        <v>0</v>
      </c>
      <c r="Q47" s="228"/>
      <c r="R47" s="228"/>
      <c r="S47" s="13" t="s">
        <v>30</v>
      </c>
      <c r="T47" s="13">
        <v>42</v>
      </c>
      <c r="U47" s="10"/>
      <c r="V47" s="100"/>
      <c r="W47" s="149">
        <v>14</v>
      </c>
      <c r="X47" s="195" t="s">
        <v>83</v>
      </c>
      <c r="Y47" s="136" t="s">
        <v>11</v>
      </c>
      <c r="AA47" s="2">
        <f>IF(ISNUMBER(SEARCH("Aut",#REF!)),#REF!, 0)</f>
        <v>0</v>
      </c>
      <c r="AB47" s="2">
        <f>IF(ISNUMBER(SEARCH("Tst",#REF!)),#REF!, 0)</f>
        <v>0</v>
      </c>
      <c r="AC47" s="2">
        <f>IF(ISNUMBER(SEARCH("Calc",#REF!)),#REF!, 0)</f>
        <v>0</v>
      </c>
    </row>
    <row r="48" spans="2:35" ht="12.75" customHeight="1" x14ac:dyDescent="0.2">
      <c r="B48" s="395"/>
      <c r="C48" s="398"/>
      <c r="D48" s="356"/>
      <c r="E48" s="398"/>
      <c r="F48" s="401"/>
      <c r="G48" s="377"/>
      <c r="H48" s="260" t="s">
        <v>84</v>
      </c>
      <c r="I48" s="261" t="s">
        <v>85</v>
      </c>
      <c r="J48" s="226"/>
      <c r="K48" s="261" t="s">
        <v>39</v>
      </c>
      <c r="L48" s="227">
        <f t="shared" ref="L48" si="27">M48+P48</f>
        <v>2</v>
      </c>
      <c r="M48" s="227">
        <f>IF(J48="m",(N48+O48)*2.5*W108/28,(N48+O48)*2*W108/28)</f>
        <v>2</v>
      </c>
      <c r="N48" s="228"/>
      <c r="O48" s="228">
        <v>2</v>
      </c>
      <c r="P48" s="227">
        <f t="shared" ref="P48:P49" si="28">IF(J48="m",(Q48+R48)*1.5*W48/28,(Q48+R48)*1*W48/28)</f>
        <v>0</v>
      </c>
      <c r="Q48" s="228"/>
      <c r="R48" s="228"/>
      <c r="S48" s="13" t="s">
        <v>31</v>
      </c>
      <c r="T48" s="13">
        <v>12</v>
      </c>
      <c r="U48" s="10"/>
      <c r="V48" s="100"/>
      <c r="W48" s="149">
        <v>14</v>
      </c>
      <c r="X48" s="195" t="s">
        <v>83</v>
      </c>
      <c r="Y48" s="136" t="s">
        <v>11</v>
      </c>
    </row>
    <row r="49" spans="2:35" ht="12.75" customHeight="1" x14ac:dyDescent="0.2">
      <c r="B49" s="395"/>
      <c r="C49" s="398"/>
      <c r="D49" s="356"/>
      <c r="E49" s="398"/>
      <c r="F49" s="401"/>
      <c r="G49" s="377"/>
      <c r="H49" s="225" t="s">
        <v>86</v>
      </c>
      <c r="I49" s="226" t="s">
        <v>38</v>
      </c>
      <c r="J49" s="226"/>
      <c r="K49" s="226" t="s">
        <v>59</v>
      </c>
      <c r="L49" s="230">
        <f>M49+P49</f>
        <v>1</v>
      </c>
      <c r="M49" s="227">
        <f>IF(J49="m",(N49+O49)*2.5*W109/28,(N49+O49)*2*W109/28)</f>
        <v>0</v>
      </c>
      <c r="N49" s="226"/>
      <c r="O49" s="226"/>
      <c r="P49" s="227">
        <f t="shared" si="28"/>
        <v>1</v>
      </c>
      <c r="Q49" s="226">
        <v>2</v>
      </c>
      <c r="R49" s="226"/>
      <c r="S49" s="13" t="s">
        <v>32</v>
      </c>
      <c r="T49" s="13">
        <v>57</v>
      </c>
      <c r="U49" s="10"/>
      <c r="V49" s="100"/>
      <c r="W49" s="149">
        <v>14</v>
      </c>
      <c r="X49" s="195" t="s">
        <v>83</v>
      </c>
      <c r="Y49" s="136" t="s">
        <v>11</v>
      </c>
    </row>
    <row r="50" spans="2:35" ht="12.75" customHeight="1" x14ac:dyDescent="0.2">
      <c r="B50" s="395"/>
      <c r="C50" s="398"/>
      <c r="D50" s="356"/>
      <c r="E50" s="398"/>
      <c r="F50" s="401"/>
      <c r="G50" s="377"/>
      <c r="H50" s="225" t="s">
        <v>124</v>
      </c>
      <c r="I50" s="226" t="s">
        <v>46</v>
      </c>
      <c r="J50" s="226"/>
      <c r="K50" s="226" t="s">
        <v>57</v>
      </c>
      <c r="L50" s="230">
        <f>M50+P50</f>
        <v>1</v>
      </c>
      <c r="M50" s="230">
        <f>IF(J50="m",(N50+O50)*2.5*W49/28,(N50+O50)*2*W49/28)</f>
        <v>0</v>
      </c>
      <c r="N50" s="226"/>
      <c r="O50" s="226"/>
      <c r="P50" s="230">
        <f>IF(J50="m",(Q50+R50)*1.5*W48/28,(Q50+R50)*1*W48/28)</f>
        <v>1</v>
      </c>
      <c r="Q50" s="226">
        <v>2</v>
      </c>
      <c r="R50" s="226"/>
      <c r="S50" s="13" t="s">
        <v>125</v>
      </c>
      <c r="T50" s="13">
        <v>40</v>
      </c>
      <c r="U50" s="99"/>
      <c r="V50" s="100"/>
      <c r="W50" s="96">
        <v>14</v>
      </c>
      <c r="X50" s="195" t="s">
        <v>83</v>
      </c>
      <c r="Y50" s="136" t="s">
        <v>11</v>
      </c>
    </row>
    <row r="51" spans="2:35" x14ac:dyDescent="0.2">
      <c r="B51" s="395"/>
      <c r="C51" s="398"/>
      <c r="D51" s="356"/>
      <c r="E51" s="398"/>
      <c r="F51" s="401"/>
      <c r="G51" s="377"/>
      <c r="H51" s="225" t="s">
        <v>41</v>
      </c>
      <c r="I51" s="226" t="s">
        <v>46</v>
      </c>
      <c r="J51" s="226"/>
      <c r="K51" s="226" t="s">
        <v>56</v>
      </c>
      <c r="L51" s="230">
        <f>M51+P51</f>
        <v>2</v>
      </c>
      <c r="M51" s="230">
        <f>IF(J51="m",(N51+O51)*2.5*W50/28,(N51+O51)*2*W50/28)</f>
        <v>0</v>
      </c>
      <c r="N51" s="226"/>
      <c r="O51" s="226"/>
      <c r="P51" s="230">
        <f>IF(J51="m",(Q51+R51)*1.5*W49/28,(Q51+R51)*1*W49/28)</f>
        <v>2</v>
      </c>
      <c r="Q51" s="226"/>
      <c r="R51" s="226">
        <v>4</v>
      </c>
      <c r="S51" s="13" t="s">
        <v>289</v>
      </c>
      <c r="T51" s="13">
        <v>45</v>
      </c>
      <c r="U51" s="99"/>
      <c r="V51" s="100"/>
      <c r="W51" s="96">
        <v>14</v>
      </c>
      <c r="X51" s="195" t="s">
        <v>83</v>
      </c>
      <c r="Y51" s="136" t="s">
        <v>11</v>
      </c>
    </row>
    <row r="52" spans="2:35" ht="13.5" thickBot="1" x14ac:dyDescent="0.25">
      <c r="B52" s="396"/>
      <c r="C52" s="399"/>
      <c r="D52" s="357"/>
      <c r="E52" s="399"/>
      <c r="F52" s="402"/>
      <c r="G52" s="378"/>
      <c r="H52" s="225" t="s">
        <v>86</v>
      </c>
      <c r="I52" s="226" t="s">
        <v>71</v>
      </c>
      <c r="J52" s="226"/>
      <c r="K52" s="226" t="s">
        <v>57</v>
      </c>
      <c r="L52" s="230">
        <f t="shared" ref="L52" si="29">M52+P52</f>
        <v>1</v>
      </c>
      <c r="M52" s="230">
        <f>IF(J52="m",(N52+O52)*2.5*W51/28,(N52+O52)*2*W51/28)</f>
        <v>0</v>
      </c>
      <c r="N52" s="226"/>
      <c r="O52" s="226"/>
      <c r="P52" s="230">
        <f>IF(J52="m",(Q52+R52)*1.5*W50/28,(Q52+R52)*1*W50/28)</f>
        <v>1</v>
      </c>
      <c r="Q52" s="226">
        <v>2</v>
      </c>
      <c r="R52" s="226"/>
      <c r="S52" s="224"/>
      <c r="T52" s="224"/>
      <c r="U52" s="89"/>
      <c r="V52" s="113"/>
      <c r="W52" s="150">
        <v>14</v>
      </c>
      <c r="X52" s="195" t="s">
        <v>83</v>
      </c>
      <c r="Y52" s="136" t="s">
        <v>11</v>
      </c>
      <c r="Z52" s="2" t="s">
        <v>184</v>
      </c>
      <c r="AA52" s="2">
        <f>IF(ISNUMBER(SEARCH("Aut",I52)),L52, 0)</f>
        <v>1</v>
      </c>
      <c r="AB52" s="2">
        <f>IF(ISNUMBER(SEARCH("Tst",I52)),L52, 0)</f>
        <v>0</v>
      </c>
      <c r="AC52" s="2">
        <f>IF(ISNUMBER(SEARCH("Calc",I52)),L52, 0)</f>
        <v>1</v>
      </c>
    </row>
    <row r="53" spans="2:35" ht="12.75" customHeight="1" x14ac:dyDescent="0.2">
      <c r="B53" s="299">
        <v>8</v>
      </c>
      <c r="C53" s="302" t="s">
        <v>11</v>
      </c>
      <c r="D53" s="302" t="s">
        <v>111</v>
      </c>
      <c r="E53" s="302" t="s">
        <v>11</v>
      </c>
      <c r="F53" s="302" t="s">
        <v>215</v>
      </c>
      <c r="G53" s="302" t="s">
        <v>10</v>
      </c>
      <c r="H53" s="319"/>
      <c r="I53" s="344"/>
      <c r="J53" s="315"/>
      <c r="K53" s="35">
        <v>16</v>
      </c>
      <c r="L53" s="36">
        <f>SUM(L55:L60)</f>
        <v>9</v>
      </c>
      <c r="M53" s="317">
        <f t="shared" ref="M53:R53" si="30">SUM(M55:M60)</f>
        <v>4</v>
      </c>
      <c r="N53" s="317">
        <f t="shared" si="30"/>
        <v>4</v>
      </c>
      <c r="O53" s="317">
        <f t="shared" si="30"/>
        <v>0</v>
      </c>
      <c r="P53" s="317">
        <f t="shared" si="30"/>
        <v>5</v>
      </c>
      <c r="Q53" s="317">
        <f t="shared" si="30"/>
        <v>4</v>
      </c>
      <c r="R53" s="294">
        <f t="shared" si="30"/>
        <v>6</v>
      </c>
      <c r="S53" s="37">
        <f>K53-L53</f>
        <v>7</v>
      </c>
      <c r="T53" s="147">
        <f>T54/28</f>
        <v>7</v>
      </c>
      <c r="U53" s="147"/>
      <c r="V53" s="351"/>
      <c r="W53" s="90"/>
      <c r="X53" s="93"/>
      <c r="Y53" s="17"/>
      <c r="AG53" s="50"/>
      <c r="AH53" s="50"/>
      <c r="AI53" s="50"/>
    </row>
    <row r="54" spans="2:35" ht="12.75" customHeight="1" thickBot="1" x14ac:dyDescent="0.25">
      <c r="B54" s="311"/>
      <c r="C54" s="313"/>
      <c r="D54" s="313"/>
      <c r="E54" s="313"/>
      <c r="F54" s="313"/>
      <c r="G54" s="303"/>
      <c r="H54" s="320"/>
      <c r="I54" s="345"/>
      <c r="J54" s="341"/>
      <c r="K54" s="31">
        <v>448</v>
      </c>
      <c r="L54" s="32">
        <f>L53*28</f>
        <v>252</v>
      </c>
      <c r="M54" s="318"/>
      <c r="N54" s="318"/>
      <c r="O54" s="318"/>
      <c r="P54" s="318"/>
      <c r="Q54" s="318"/>
      <c r="R54" s="295"/>
      <c r="S54" s="33">
        <f>K54-L54</f>
        <v>196</v>
      </c>
      <c r="T54" s="34">
        <f>SUM(T55:T60)</f>
        <v>196</v>
      </c>
      <c r="U54" s="10"/>
      <c r="V54" s="352"/>
      <c r="W54" s="149"/>
      <c r="X54" s="94"/>
      <c r="Y54" s="18"/>
      <c r="AG54" s="50"/>
      <c r="AH54" s="50"/>
      <c r="AI54" s="50"/>
    </row>
    <row r="55" spans="2:35" x14ac:dyDescent="0.2">
      <c r="B55" s="311"/>
      <c r="C55" s="313"/>
      <c r="D55" s="313"/>
      <c r="E55" s="313"/>
      <c r="F55" s="374"/>
      <c r="G55" s="303"/>
      <c r="H55" s="225" t="s">
        <v>110</v>
      </c>
      <c r="I55" s="226" t="s">
        <v>38</v>
      </c>
      <c r="J55" s="226"/>
      <c r="K55" s="228" t="s">
        <v>17</v>
      </c>
      <c r="L55" s="227">
        <f t="shared" ref="L55:L57" si="31">M55+P55</f>
        <v>2</v>
      </c>
      <c r="M55" s="227">
        <f t="shared" ref="M55:M58" si="32">IF(J55="m",(N55+O55)*2.5*W55/28,(N55+O55)*2*W55/28)</f>
        <v>2</v>
      </c>
      <c r="N55" s="269">
        <v>2</v>
      </c>
      <c r="O55" s="269"/>
      <c r="P55" s="270">
        <f t="shared" ref="P55:P57" si="33">IF(J55="m",(Q55+R55)*1.5*W55/28,(Q55+R55)*1*W55/28)</f>
        <v>0</v>
      </c>
      <c r="Q55" s="269"/>
      <c r="R55" s="226"/>
      <c r="S55" s="13" t="s">
        <v>30</v>
      </c>
      <c r="T55" s="13">
        <v>42</v>
      </c>
      <c r="U55" s="13"/>
      <c r="V55" s="352"/>
      <c r="W55" s="149">
        <v>14</v>
      </c>
      <c r="X55" s="194" t="s">
        <v>111</v>
      </c>
      <c r="Y55" s="136" t="s">
        <v>11</v>
      </c>
      <c r="AA55" s="2">
        <f t="shared" ref="AA55:AA60" si="34">IF(ISNUMBER(SEARCH("Aut",I55)),L55, 0)</f>
        <v>0</v>
      </c>
      <c r="AB55" s="2">
        <f t="shared" ref="AB55:AB60" si="35">IF(ISNUMBER(SEARCH("Tst",I55)),L55, 0)</f>
        <v>2</v>
      </c>
      <c r="AC55" s="2">
        <f t="shared" ref="AC55:AC60" si="36">IF(ISNUMBER(SEARCH("Calc",I55)),L55, 0)</f>
        <v>0</v>
      </c>
      <c r="AD55" s="2">
        <f>SUM(AA55:AA60)</f>
        <v>2</v>
      </c>
      <c r="AE55" s="2">
        <f>SUM(AB55:AB60)</f>
        <v>5</v>
      </c>
      <c r="AF55" s="2">
        <f>SUM(AC55:AC60)</f>
        <v>3</v>
      </c>
      <c r="AG55" s="51">
        <f>AD55/16</f>
        <v>0.125</v>
      </c>
      <c r="AH55" s="51">
        <f>AE55/16</f>
        <v>0.3125</v>
      </c>
      <c r="AI55" s="51">
        <f>AF55/16</f>
        <v>0.1875</v>
      </c>
    </row>
    <row r="56" spans="2:35" ht="38.25" x14ac:dyDescent="0.2">
      <c r="B56" s="311"/>
      <c r="C56" s="313"/>
      <c r="D56" s="313"/>
      <c r="E56" s="313"/>
      <c r="F56" s="374"/>
      <c r="G56" s="303"/>
      <c r="H56" s="225" t="s">
        <v>218</v>
      </c>
      <c r="I56" s="226" t="s">
        <v>143</v>
      </c>
      <c r="J56" s="226"/>
      <c r="K56" s="228" t="s">
        <v>151</v>
      </c>
      <c r="L56" s="227">
        <f t="shared" si="31"/>
        <v>2</v>
      </c>
      <c r="M56" s="227">
        <f t="shared" si="32"/>
        <v>2</v>
      </c>
      <c r="N56" s="228">
        <v>2</v>
      </c>
      <c r="O56" s="228"/>
      <c r="P56" s="227">
        <f t="shared" si="33"/>
        <v>0</v>
      </c>
      <c r="Q56" s="228"/>
      <c r="R56" s="228"/>
      <c r="S56" s="13" t="s">
        <v>31</v>
      </c>
      <c r="T56" s="13">
        <v>12</v>
      </c>
      <c r="U56" s="13"/>
      <c r="V56" s="352"/>
      <c r="W56" s="149">
        <v>14</v>
      </c>
      <c r="X56" s="194" t="s">
        <v>111</v>
      </c>
      <c r="Y56" s="136" t="s">
        <v>11</v>
      </c>
      <c r="AA56" s="2">
        <f t="shared" si="34"/>
        <v>2</v>
      </c>
      <c r="AB56" s="2">
        <f t="shared" si="35"/>
        <v>2</v>
      </c>
      <c r="AC56" s="2">
        <f t="shared" si="36"/>
        <v>2</v>
      </c>
      <c r="AG56" s="50"/>
      <c r="AH56" s="50"/>
      <c r="AI56" s="50"/>
    </row>
    <row r="57" spans="2:35" ht="25.5" x14ac:dyDescent="0.2">
      <c r="B57" s="311"/>
      <c r="C57" s="313"/>
      <c r="D57" s="313"/>
      <c r="E57" s="313"/>
      <c r="F57" s="374"/>
      <c r="G57" s="303"/>
      <c r="H57" s="225" t="s">
        <v>110</v>
      </c>
      <c r="I57" s="226" t="s">
        <v>38</v>
      </c>
      <c r="J57" s="226"/>
      <c r="K57" s="228" t="s">
        <v>196</v>
      </c>
      <c r="L57" s="227">
        <f t="shared" si="31"/>
        <v>1</v>
      </c>
      <c r="M57" s="227">
        <f t="shared" si="32"/>
        <v>0</v>
      </c>
      <c r="N57" s="271"/>
      <c r="O57" s="271"/>
      <c r="P57" s="230">
        <f t="shared" si="33"/>
        <v>1</v>
      </c>
      <c r="Q57" s="271">
        <v>2</v>
      </c>
      <c r="R57" s="226"/>
      <c r="S57" s="13" t="s">
        <v>32</v>
      </c>
      <c r="T57" s="13">
        <v>57</v>
      </c>
      <c r="U57" s="13"/>
      <c r="V57" s="352"/>
      <c r="W57" s="149">
        <v>14</v>
      </c>
      <c r="X57" s="194" t="s">
        <v>111</v>
      </c>
      <c r="Y57" s="136" t="s">
        <v>11</v>
      </c>
      <c r="AA57" s="2">
        <f t="shared" si="34"/>
        <v>0</v>
      </c>
      <c r="AB57" s="2">
        <f t="shared" si="35"/>
        <v>1</v>
      </c>
      <c r="AC57" s="2">
        <f t="shared" si="36"/>
        <v>0</v>
      </c>
      <c r="AG57" s="50"/>
      <c r="AH57" s="50"/>
      <c r="AI57" s="50"/>
    </row>
    <row r="58" spans="2:35" ht="38.25" x14ac:dyDescent="0.2">
      <c r="B58" s="311"/>
      <c r="C58" s="313"/>
      <c r="D58" s="313"/>
      <c r="E58" s="313"/>
      <c r="F58" s="374"/>
      <c r="G58" s="303"/>
      <c r="H58" s="225" t="s">
        <v>218</v>
      </c>
      <c r="I58" s="226" t="s">
        <v>38</v>
      </c>
      <c r="J58" s="226"/>
      <c r="K58" s="226" t="s">
        <v>66</v>
      </c>
      <c r="L58" s="227">
        <f>M58+P58</f>
        <v>1</v>
      </c>
      <c r="M58" s="227">
        <f t="shared" si="32"/>
        <v>0</v>
      </c>
      <c r="N58" s="226"/>
      <c r="O58" s="228"/>
      <c r="P58" s="230">
        <f t="shared" ref="P58:P60" si="37">IF(J58="m",(Q58+R58)*1.5*W58/28,(Q58+R58)*1*W58/28)</f>
        <v>1</v>
      </c>
      <c r="Q58" s="226">
        <v>2</v>
      </c>
      <c r="R58" s="226"/>
      <c r="S58" s="13" t="s">
        <v>125</v>
      </c>
      <c r="T58" s="13">
        <v>40</v>
      </c>
      <c r="U58" s="13"/>
      <c r="V58" s="352"/>
      <c r="W58" s="171">
        <v>14</v>
      </c>
      <c r="X58" s="194" t="s">
        <v>111</v>
      </c>
      <c r="Y58" s="136" t="s">
        <v>11</v>
      </c>
      <c r="AG58" s="50"/>
      <c r="AH58" s="50"/>
      <c r="AI58" s="50"/>
    </row>
    <row r="59" spans="2:35" ht="38.25" x14ac:dyDescent="0.2">
      <c r="B59" s="311"/>
      <c r="C59" s="313"/>
      <c r="D59" s="313"/>
      <c r="E59" s="313"/>
      <c r="F59" s="374"/>
      <c r="G59" s="303"/>
      <c r="H59" s="225" t="s">
        <v>181</v>
      </c>
      <c r="I59" s="226" t="s">
        <v>46</v>
      </c>
      <c r="J59" s="226"/>
      <c r="K59" s="226" t="s">
        <v>60</v>
      </c>
      <c r="L59" s="230">
        <f>M59+P59</f>
        <v>2</v>
      </c>
      <c r="M59" s="227">
        <f t="shared" ref="M59:M60" si="38">IF(J59="m",(N59+O59)*2.5*W59/28,(N59+O59)*2*W59/28)</f>
        <v>0</v>
      </c>
      <c r="N59" s="226"/>
      <c r="O59" s="226"/>
      <c r="P59" s="227">
        <f t="shared" si="37"/>
        <v>2</v>
      </c>
      <c r="Q59" s="226"/>
      <c r="R59" s="226">
        <v>4</v>
      </c>
      <c r="S59" s="13" t="s">
        <v>289</v>
      </c>
      <c r="T59" s="13">
        <v>45</v>
      </c>
      <c r="U59" s="13"/>
      <c r="V59" s="352"/>
      <c r="W59" s="149">
        <v>14</v>
      </c>
      <c r="X59" s="194" t="s">
        <v>111</v>
      </c>
      <c r="Y59" s="136" t="s">
        <v>11</v>
      </c>
      <c r="AG59" s="50"/>
      <c r="AH59" s="50"/>
      <c r="AI59" s="50"/>
    </row>
    <row r="60" spans="2:35" ht="26.25" thickBot="1" x14ac:dyDescent="0.25">
      <c r="B60" s="312"/>
      <c r="C60" s="314"/>
      <c r="D60" s="314"/>
      <c r="E60" s="314"/>
      <c r="F60" s="375"/>
      <c r="G60" s="304"/>
      <c r="H60" s="225" t="s">
        <v>62</v>
      </c>
      <c r="I60" s="226" t="s">
        <v>46</v>
      </c>
      <c r="J60" s="226"/>
      <c r="K60" s="245" t="s">
        <v>14</v>
      </c>
      <c r="L60" s="230">
        <f>M60+P60</f>
        <v>1</v>
      </c>
      <c r="M60" s="227">
        <f t="shared" si="38"/>
        <v>0</v>
      </c>
      <c r="N60" s="226"/>
      <c r="O60" s="226"/>
      <c r="P60" s="227">
        <f t="shared" si="37"/>
        <v>1</v>
      </c>
      <c r="Q60" s="226"/>
      <c r="R60" s="226">
        <v>2</v>
      </c>
      <c r="S60" s="118"/>
      <c r="T60" s="106"/>
      <c r="U60" s="29"/>
      <c r="V60" s="353"/>
      <c r="W60" s="150">
        <v>14</v>
      </c>
      <c r="X60" s="194" t="s">
        <v>111</v>
      </c>
      <c r="Y60" s="136" t="s">
        <v>11</v>
      </c>
      <c r="AA60" s="2">
        <f t="shared" si="34"/>
        <v>0</v>
      </c>
      <c r="AB60" s="2">
        <f t="shared" si="35"/>
        <v>0</v>
      </c>
      <c r="AC60" s="2">
        <f t="shared" si="36"/>
        <v>1</v>
      </c>
      <c r="AG60" s="50"/>
      <c r="AH60" s="50"/>
      <c r="AI60" s="50"/>
    </row>
    <row r="61" spans="2:35" ht="12.75" customHeight="1" x14ac:dyDescent="0.2">
      <c r="B61" s="299">
        <v>9</v>
      </c>
      <c r="C61" s="302" t="s">
        <v>11</v>
      </c>
      <c r="D61" s="355" t="s">
        <v>51</v>
      </c>
      <c r="E61" s="302"/>
      <c r="F61" s="302"/>
      <c r="G61" s="302" t="s">
        <v>53</v>
      </c>
      <c r="H61" s="319"/>
      <c r="I61" s="344"/>
      <c r="J61" s="315"/>
      <c r="K61" s="35">
        <v>16</v>
      </c>
      <c r="L61" s="36">
        <f>SUM(L63:L68)</f>
        <v>9</v>
      </c>
      <c r="M61" s="317">
        <f>SUM(M63:M68)</f>
        <v>4</v>
      </c>
      <c r="N61" s="317">
        <f>SUM(N63:N68)</f>
        <v>2</v>
      </c>
      <c r="O61" s="317">
        <f>SUM(O63:O68)</f>
        <v>2</v>
      </c>
      <c r="P61" s="317">
        <f>SUM(P63:P68)</f>
        <v>5</v>
      </c>
      <c r="Q61" s="317">
        <f>SUM(Q63:Q68)</f>
        <v>4</v>
      </c>
      <c r="R61" s="294">
        <f>SUM(R63:R68)</f>
        <v>6</v>
      </c>
      <c r="S61" s="37">
        <f>K61-L61</f>
        <v>7</v>
      </c>
      <c r="T61" s="147">
        <f>T62/28</f>
        <v>0</v>
      </c>
      <c r="U61" s="147"/>
      <c r="V61" s="351"/>
      <c r="W61" s="201"/>
      <c r="X61" s="132"/>
      <c r="Y61" s="103"/>
    </row>
    <row r="62" spans="2:35" ht="12.75" customHeight="1" thickBot="1" x14ac:dyDescent="0.25">
      <c r="B62" s="311"/>
      <c r="C62" s="313"/>
      <c r="D62" s="356"/>
      <c r="E62" s="313"/>
      <c r="F62" s="313"/>
      <c r="G62" s="313"/>
      <c r="H62" s="320"/>
      <c r="I62" s="345"/>
      <c r="J62" s="341"/>
      <c r="K62" s="31">
        <v>448</v>
      </c>
      <c r="L62" s="32">
        <f>L61*28</f>
        <v>252</v>
      </c>
      <c r="M62" s="318"/>
      <c r="N62" s="318"/>
      <c r="O62" s="318"/>
      <c r="P62" s="318"/>
      <c r="Q62" s="318"/>
      <c r="R62" s="295"/>
      <c r="S62" s="33">
        <f>K62-L62</f>
        <v>196</v>
      </c>
      <c r="T62" s="34">
        <f>SUM(T63:T68)</f>
        <v>0</v>
      </c>
      <c r="U62" s="10"/>
      <c r="V62" s="352"/>
      <c r="W62" s="200"/>
      <c r="X62" s="135"/>
      <c r="Y62" s="104"/>
    </row>
    <row r="63" spans="2:35" ht="25.5" x14ac:dyDescent="0.2">
      <c r="B63" s="311"/>
      <c r="C63" s="313"/>
      <c r="D63" s="356"/>
      <c r="E63" s="313"/>
      <c r="F63" s="313"/>
      <c r="G63" s="313"/>
      <c r="H63" s="225" t="s">
        <v>174</v>
      </c>
      <c r="I63" s="245" t="s">
        <v>173</v>
      </c>
      <c r="J63" s="226"/>
      <c r="K63" s="243" t="s">
        <v>17</v>
      </c>
      <c r="L63" s="227">
        <f>M63+P63</f>
        <v>2</v>
      </c>
      <c r="M63" s="227">
        <f>IF(J63="m",(N63+O63)*2.5*W63/28,(N63+O63)*2*W63/28)</f>
        <v>2</v>
      </c>
      <c r="N63" s="228"/>
      <c r="O63" s="228">
        <v>2</v>
      </c>
      <c r="P63" s="227">
        <f>IF(J63="m",(Q63+R63)*1.5*W63/28,(Q63+R63)*1*W63/28)</f>
        <v>0</v>
      </c>
      <c r="Q63" s="228"/>
      <c r="R63" s="251"/>
      <c r="S63" s="13"/>
      <c r="T63" s="13"/>
      <c r="U63" s="13"/>
      <c r="V63" s="352"/>
      <c r="W63" s="200">
        <v>14</v>
      </c>
      <c r="X63" s="137" t="s">
        <v>264</v>
      </c>
      <c r="Y63" s="30" t="s">
        <v>154</v>
      </c>
      <c r="AA63" s="2">
        <f>IF(ISNUMBER(SEARCH("Aut",#REF!)),#REF!, 0)</f>
        <v>0</v>
      </c>
      <c r="AB63" s="2">
        <f>IF(ISNUMBER(SEARCH("Tst",#REF!)),#REF!, 0)</f>
        <v>0</v>
      </c>
      <c r="AC63" s="2">
        <f>IF(ISNUMBER(SEARCH("Calc",#REF!)),#REF!, 0)</f>
        <v>0</v>
      </c>
      <c r="AD63" s="2">
        <f>SUM(AA63:AA68)</f>
        <v>0</v>
      </c>
      <c r="AE63" s="2">
        <f>SUM(AB63:AB68)</f>
        <v>0</v>
      </c>
      <c r="AF63" s="2">
        <f>SUM(AC63:AC68)</f>
        <v>0</v>
      </c>
      <c r="AG63" s="52">
        <f>AD63/11</f>
        <v>0</v>
      </c>
      <c r="AH63" s="52">
        <f>AE63/11</f>
        <v>0</v>
      </c>
      <c r="AI63" s="52">
        <f>AF63/11</f>
        <v>0</v>
      </c>
    </row>
    <row r="64" spans="2:35" ht="25.5" x14ac:dyDescent="0.2">
      <c r="B64" s="311"/>
      <c r="C64" s="313"/>
      <c r="D64" s="356"/>
      <c r="E64" s="313"/>
      <c r="F64" s="313"/>
      <c r="G64" s="313"/>
      <c r="H64" s="236" t="s">
        <v>174</v>
      </c>
      <c r="I64" s="245" t="s">
        <v>173</v>
      </c>
      <c r="J64" s="226"/>
      <c r="K64" s="245" t="s">
        <v>75</v>
      </c>
      <c r="L64" s="230">
        <f>M64+P64</f>
        <v>1</v>
      </c>
      <c r="M64" s="227">
        <f>IF(J64="m",(N64+O64)*2.5*W64/28,(N64+O64)*2*W64/28)</f>
        <v>0</v>
      </c>
      <c r="N64" s="226"/>
      <c r="O64" s="226"/>
      <c r="P64" s="230">
        <f>IF(J64="m",(Q64+R64)*1.5*W64/28,(Q64+R64)*1*W64/28)</f>
        <v>1</v>
      </c>
      <c r="Q64" s="226"/>
      <c r="R64" s="226">
        <v>2</v>
      </c>
      <c r="S64" s="10"/>
      <c r="T64" s="47"/>
      <c r="U64" s="13"/>
      <c r="V64" s="352"/>
      <c r="W64" s="200">
        <v>14</v>
      </c>
      <c r="X64" s="126" t="s">
        <v>265</v>
      </c>
      <c r="Y64" s="30" t="s">
        <v>154</v>
      </c>
      <c r="AA64" s="2">
        <f>IF(ISNUMBER(SEARCH("Aut",#REF!)),#REF!, 0)</f>
        <v>0</v>
      </c>
      <c r="AB64" s="2">
        <f>IF(ISNUMBER(SEARCH("Tst",#REF!)),#REF!, 0)</f>
        <v>0</v>
      </c>
      <c r="AC64" s="2">
        <f>IF(ISNUMBER(SEARCH("Calc",#REF!)),#REF!, 0)</f>
        <v>0</v>
      </c>
    </row>
    <row r="65" spans="2:35" x14ac:dyDescent="0.2">
      <c r="B65" s="311"/>
      <c r="C65" s="313"/>
      <c r="D65" s="356"/>
      <c r="E65" s="313"/>
      <c r="F65" s="313"/>
      <c r="G65" s="313"/>
      <c r="H65" s="225" t="s">
        <v>241</v>
      </c>
      <c r="I65" s="226" t="s">
        <v>242</v>
      </c>
      <c r="J65" s="226"/>
      <c r="K65" s="226" t="s">
        <v>172</v>
      </c>
      <c r="L65" s="230">
        <f>M65+P65</f>
        <v>2</v>
      </c>
      <c r="M65" s="230">
        <f>IF(J65="m",(N65+O65)*2.5*W65/28,(N65+O65)*2*W65/28)</f>
        <v>2</v>
      </c>
      <c r="N65" s="226">
        <v>2</v>
      </c>
      <c r="O65" s="226"/>
      <c r="P65" s="230">
        <f>IF(J65="m",(Q65+R65)*1.5*W65/28,(Q65+R65)*1*W65/28)</f>
        <v>0</v>
      </c>
      <c r="Q65" s="226"/>
      <c r="R65" s="226"/>
      <c r="S65" s="10"/>
      <c r="T65" s="47"/>
      <c r="U65" s="13"/>
      <c r="V65" s="352"/>
      <c r="W65" s="200">
        <v>14</v>
      </c>
      <c r="X65" s="126" t="s">
        <v>40</v>
      </c>
      <c r="Y65" s="30" t="s">
        <v>294</v>
      </c>
    </row>
    <row r="66" spans="2:35" ht="25.5" x14ac:dyDescent="0.2">
      <c r="B66" s="311"/>
      <c r="C66" s="313"/>
      <c r="D66" s="356"/>
      <c r="E66" s="313"/>
      <c r="F66" s="313"/>
      <c r="G66" s="313"/>
      <c r="H66" s="225" t="s">
        <v>223</v>
      </c>
      <c r="I66" s="226" t="s">
        <v>100</v>
      </c>
      <c r="J66" s="226"/>
      <c r="K66" s="226" t="s">
        <v>50</v>
      </c>
      <c r="L66" s="230">
        <f>M66+P66</f>
        <v>1</v>
      </c>
      <c r="M66" s="227">
        <f>IF(J66="m",(N66+O66)*2.5*W79/28,(N66+O66)*2*W79/28)</f>
        <v>0</v>
      </c>
      <c r="N66" s="226"/>
      <c r="O66" s="226"/>
      <c r="P66" s="230">
        <f t="shared" ref="P66:P67" si="39">IF(J66="m",(Q66+R66)*1.5*W66/28,(Q66+R66)*1*W66/28)</f>
        <v>1</v>
      </c>
      <c r="Q66" s="226">
        <v>2</v>
      </c>
      <c r="R66" s="226"/>
      <c r="S66" s="10"/>
      <c r="T66" s="47"/>
      <c r="U66" s="13"/>
      <c r="V66" s="352"/>
      <c r="W66" s="200">
        <v>14</v>
      </c>
      <c r="X66" s="126" t="s">
        <v>80</v>
      </c>
      <c r="Y66" s="30" t="s">
        <v>154</v>
      </c>
    </row>
    <row r="67" spans="2:35" ht="25.5" x14ac:dyDescent="0.2">
      <c r="B67" s="311"/>
      <c r="C67" s="313"/>
      <c r="D67" s="356"/>
      <c r="E67" s="313"/>
      <c r="F67" s="313"/>
      <c r="G67" s="313"/>
      <c r="H67" s="225" t="s">
        <v>223</v>
      </c>
      <c r="I67" s="226" t="s">
        <v>38</v>
      </c>
      <c r="J67" s="226"/>
      <c r="K67" s="226" t="s">
        <v>75</v>
      </c>
      <c r="L67" s="230">
        <f>M67+P67</f>
        <v>1</v>
      </c>
      <c r="M67" s="230">
        <f>IF(J67="m",(N67+O67)*2.5*W80/28,(N67+O67)*2*W80/28)</f>
        <v>0</v>
      </c>
      <c r="N67" s="226"/>
      <c r="O67" s="226"/>
      <c r="P67" s="230">
        <f t="shared" si="39"/>
        <v>1</v>
      </c>
      <c r="Q67" s="226">
        <v>2</v>
      </c>
      <c r="R67" s="226"/>
      <c r="S67" s="10"/>
      <c r="T67" s="47"/>
      <c r="U67" s="13"/>
      <c r="V67" s="352"/>
      <c r="W67" s="200">
        <v>14</v>
      </c>
      <c r="X67" s="126" t="s">
        <v>80</v>
      </c>
      <c r="Y67" s="30" t="s">
        <v>154</v>
      </c>
    </row>
    <row r="68" spans="2:35" ht="13.5" thickBot="1" x14ac:dyDescent="0.25">
      <c r="B68" s="312"/>
      <c r="C68" s="314"/>
      <c r="D68" s="357"/>
      <c r="E68" s="314"/>
      <c r="F68" s="314"/>
      <c r="G68" s="314"/>
      <c r="H68" s="225" t="s">
        <v>84</v>
      </c>
      <c r="I68" s="226" t="s">
        <v>100</v>
      </c>
      <c r="J68" s="226"/>
      <c r="K68" s="226" t="s">
        <v>60</v>
      </c>
      <c r="L68" s="230">
        <f>M68+P68</f>
        <v>2</v>
      </c>
      <c r="M68" s="230">
        <f>IF(J68="m",(N68+O68)*2.5*W68/28,(N68+O68)*2*W68/28)</f>
        <v>0</v>
      </c>
      <c r="N68" s="226"/>
      <c r="O68" s="226"/>
      <c r="P68" s="230">
        <f t="shared" ref="P68" si="40">IF(J68="m",(Q68+R68)*1.5*W68/28,(Q68+R68)*1*W68/28)</f>
        <v>2</v>
      </c>
      <c r="Q68" s="226"/>
      <c r="R68" s="226">
        <v>4</v>
      </c>
      <c r="S68" s="29"/>
      <c r="T68" s="29"/>
      <c r="U68" s="29"/>
      <c r="V68" s="353"/>
      <c r="W68" s="202">
        <v>14</v>
      </c>
      <c r="X68" s="126" t="s">
        <v>80</v>
      </c>
      <c r="Y68" s="30" t="s">
        <v>154</v>
      </c>
      <c r="AA68" s="2">
        <f>IF(ISNUMBER(SEARCH("Aut",I68)),L68, 0)</f>
        <v>0</v>
      </c>
      <c r="AB68" s="2">
        <f>IF(ISNUMBER(SEARCH("Tst",I68)),L68, 0)</f>
        <v>0</v>
      </c>
      <c r="AC68" s="2">
        <f>IF(ISNUMBER(SEARCH("Calc",I68)),L68, 0)</f>
        <v>0</v>
      </c>
      <c r="AG68" s="50"/>
      <c r="AH68" s="50"/>
      <c r="AI68" s="50"/>
    </row>
    <row r="69" spans="2:35" x14ac:dyDescent="0.2">
      <c r="B69" s="299">
        <v>10</v>
      </c>
      <c r="C69" s="302" t="s">
        <v>11</v>
      </c>
      <c r="D69" s="355" t="s">
        <v>51</v>
      </c>
      <c r="E69" s="302"/>
      <c r="F69" s="302"/>
      <c r="G69" s="302" t="s">
        <v>53</v>
      </c>
      <c r="H69" s="319"/>
      <c r="I69" s="344"/>
      <c r="J69" s="315"/>
      <c r="K69" s="35">
        <v>16</v>
      </c>
      <c r="L69" s="36">
        <f t="shared" ref="L69:R69" si="41">SUM(L71:L73)</f>
        <v>9.25</v>
      </c>
      <c r="M69" s="317">
        <f t="shared" si="41"/>
        <v>6.25</v>
      </c>
      <c r="N69" s="317">
        <f t="shared" si="41"/>
        <v>3</v>
      </c>
      <c r="O69" s="317">
        <f t="shared" si="41"/>
        <v>2</v>
      </c>
      <c r="P69" s="317">
        <f t="shared" si="41"/>
        <v>3</v>
      </c>
      <c r="Q69" s="317">
        <f t="shared" si="41"/>
        <v>2</v>
      </c>
      <c r="R69" s="294">
        <f t="shared" si="41"/>
        <v>2</v>
      </c>
      <c r="S69" s="37">
        <f>K69-L69</f>
        <v>6.75</v>
      </c>
      <c r="T69" s="174">
        <f>T70/28</f>
        <v>5.6071428571428568</v>
      </c>
      <c r="U69" s="174"/>
      <c r="V69" s="351"/>
      <c r="W69" s="201"/>
      <c r="X69" s="101"/>
      <c r="Y69" s="17"/>
      <c r="AG69" s="50"/>
      <c r="AH69" s="50"/>
      <c r="AI69" s="50"/>
    </row>
    <row r="70" spans="2:35" ht="13.5" thickBot="1" x14ac:dyDescent="0.25">
      <c r="B70" s="311"/>
      <c r="C70" s="313"/>
      <c r="D70" s="356"/>
      <c r="E70" s="313"/>
      <c r="F70" s="313"/>
      <c r="G70" s="313"/>
      <c r="H70" s="320"/>
      <c r="I70" s="345"/>
      <c r="J70" s="341"/>
      <c r="K70" s="31">
        <v>448</v>
      </c>
      <c r="L70" s="32">
        <f>L69*28</f>
        <v>259</v>
      </c>
      <c r="M70" s="318"/>
      <c r="N70" s="318"/>
      <c r="O70" s="318"/>
      <c r="P70" s="318"/>
      <c r="Q70" s="318"/>
      <c r="R70" s="295"/>
      <c r="S70" s="33">
        <f>K70-L70</f>
        <v>189</v>
      </c>
      <c r="T70" s="34">
        <f>SUM(T71:T73)</f>
        <v>157</v>
      </c>
      <c r="U70" s="10"/>
      <c r="V70" s="352"/>
      <c r="W70" s="200"/>
      <c r="X70" s="137"/>
      <c r="Y70" s="18"/>
      <c r="AG70" s="50"/>
      <c r="AH70" s="50"/>
      <c r="AI70" s="50"/>
    </row>
    <row r="71" spans="2:35" x14ac:dyDescent="0.2">
      <c r="B71" s="311"/>
      <c r="C71" s="313"/>
      <c r="D71" s="356"/>
      <c r="E71" s="313"/>
      <c r="F71" s="313"/>
      <c r="G71" s="313"/>
      <c r="H71" s="240" t="s">
        <v>273</v>
      </c>
      <c r="I71" s="245" t="s">
        <v>165</v>
      </c>
      <c r="J71" s="242" t="s">
        <v>29</v>
      </c>
      <c r="K71" s="245" t="s">
        <v>153</v>
      </c>
      <c r="L71" s="244">
        <f>M71+P71</f>
        <v>2.75</v>
      </c>
      <c r="M71" s="244">
        <f>IF(J71="m",(N71+O71)*2.5*W71/28,(N71+O71)*2*W71/28)</f>
        <v>1.25</v>
      </c>
      <c r="N71" s="243">
        <v>1</v>
      </c>
      <c r="O71" s="251"/>
      <c r="P71" s="244">
        <f>IF(J71="m",(Q71+R71)*1.5*W71/28,(Q71+R71)*1*W71/28)</f>
        <v>1.5</v>
      </c>
      <c r="Q71" s="243">
        <v>2</v>
      </c>
      <c r="R71" s="252"/>
      <c r="S71" s="97" t="s">
        <v>290</v>
      </c>
      <c r="T71" s="13">
        <v>70</v>
      </c>
      <c r="U71" s="13"/>
      <c r="V71" s="352"/>
      <c r="W71" s="200">
        <v>14</v>
      </c>
      <c r="X71" s="214" t="s">
        <v>274</v>
      </c>
      <c r="Y71" s="30" t="s">
        <v>11</v>
      </c>
      <c r="AG71" s="50"/>
      <c r="AH71" s="50"/>
      <c r="AI71" s="50"/>
    </row>
    <row r="72" spans="2:35" ht="25.5" x14ac:dyDescent="0.2">
      <c r="B72" s="311"/>
      <c r="C72" s="313"/>
      <c r="D72" s="356"/>
      <c r="E72" s="313"/>
      <c r="F72" s="313"/>
      <c r="G72" s="313"/>
      <c r="H72" s="225" t="s">
        <v>177</v>
      </c>
      <c r="I72" s="245" t="s">
        <v>164</v>
      </c>
      <c r="J72" s="242" t="s">
        <v>29</v>
      </c>
      <c r="K72" s="245" t="s">
        <v>280</v>
      </c>
      <c r="L72" s="244">
        <f t="shared" ref="L72" si="42">M72+P72</f>
        <v>4</v>
      </c>
      <c r="M72" s="244">
        <f t="shared" ref="M72" si="43">IF(J72="m",(N72+O72)*2.5*W72/28,(N72+O72)*2*W72/28)</f>
        <v>2.5</v>
      </c>
      <c r="N72" s="245"/>
      <c r="O72" s="245">
        <v>2</v>
      </c>
      <c r="P72" s="244">
        <f t="shared" ref="P72" si="44">IF(J72="m",(Q72+R72)*1.5*W72/28,(Q72+R72)*1*W72/28)</f>
        <v>1.5</v>
      </c>
      <c r="Q72" s="253"/>
      <c r="R72" s="231">
        <v>2</v>
      </c>
      <c r="S72" s="10" t="s">
        <v>31</v>
      </c>
      <c r="T72" s="47">
        <v>27</v>
      </c>
      <c r="U72" s="13"/>
      <c r="V72" s="352"/>
      <c r="W72" s="200">
        <v>14</v>
      </c>
      <c r="X72" s="108" t="s">
        <v>92</v>
      </c>
      <c r="Y72" s="30" t="s">
        <v>154</v>
      </c>
      <c r="AG72" s="50"/>
      <c r="AH72" s="50"/>
      <c r="AI72" s="50"/>
    </row>
    <row r="73" spans="2:35" ht="26.25" thickBot="1" x14ac:dyDescent="0.25">
      <c r="B73" s="312"/>
      <c r="C73" s="314"/>
      <c r="D73" s="357"/>
      <c r="E73" s="314"/>
      <c r="F73" s="314"/>
      <c r="G73" s="314"/>
      <c r="H73" s="254" t="s">
        <v>275</v>
      </c>
      <c r="I73" s="255" t="s">
        <v>276</v>
      </c>
      <c r="J73" s="255" t="s">
        <v>29</v>
      </c>
      <c r="K73" s="255" t="s">
        <v>153</v>
      </c>
      <c r="L73" s="234">
        <v>2.5</v>
      </c>
      <c r="M73" s="234">
        <v>2.5</v>
      </c>
      <c r="N73" s="255">
        <v>2</v>
      </c>
      <c r="O73" s="255"/>
      <c r="P73" s="234">
        <v>0</v>
      </c>
      <c r="Q73" s="255"/>
      <c r="R73" s="255"/>
      <c r="S73" s="29" t="s">
        <v>292</v>
      </c>
      <c r="T73" s="29">
        <v>60</v>
      </c>
      <c r="U73" s="29"/>
      <c r="V73" s="353"/>
      <c r="W73" s="202">
        <v>14</v>
      </c>
      <c r="X73" s="215" t="s">
        <v>277</v>
      </c>
      <c r="Y73" s="216" t="s">
        <v>278</v>
      </c>
      <c r="AG73" s="50"/>
      <c r="AH73" s="50"/>
      <c r="AI73" s="50"/>
    </row>
    <row r="74" spans="2:35" ht="12.75" customHeight="1" x14ac:dyDescent="0.2">
      <c r="B74" s="391">
        <v>11</v>
      </c>
      <c r="C74" s="376" t="s">
        <v>11</v>
      </c>
      <c r="D74" s="376" t="s">
        <v>51</v>
      </c>
      <c r="E74" s="376"/>
      <c r="F74" s="376"/>
      <c r="G74" s="376" t="s">
        <v>51</v>
      </c>
      <c r="H74" s="338"/>
      <c r="I74" s="331"/>
      <c r="J74" s="361"/>
      <c r="K74" s="82">
        <v>16</v>
      </c>
      <c r="L74" s="176">
        <f t="shared" ref="L74:R74" si="45">SUM(L76:L79)</f>
        <v>9.5</v>
      </c>
      <c r="M74" s="326">
        <f t="shared" si="45"/>
        <v>5</v>
      </c>
      <c r="N74" s="326">
        <f t="shared" si="45"/>
        <v>0</v>
      </c>
      <c r="O74" s="326">
        <f t="shared" si="45"/>
        <v>4</v>
      </c>
      <c r="P74" s="326">
        <f t="shared" si="45"/>
        <v>4.5</v>
      </c>
      <c r="Q74" s="326">
        <f t="shared" si="45"/>
        <v>0</v>
      </c>
      <c r="R74" s="403">
        <f t="shared" si="45"/>
        <v>6</v>
      </c>
      <c r="S74" s="84">
        <f>K74-L74</f>
        <v>6.5</v>
      </c>
      <c r="T74" s="151">
        <f>T75/28</f>
        <v>4.7857142857142856</v>
      </c>
      <c r="U74" s="151"/>
      <c r="V74" s="414"/>
      <c r="W74" s="90"/>
      <c r="X74" s="123"/>
      <c r="Y74" s="17"/>
    </row>
    <row r="75" spans="2:35" ht="13.5" customHeight="1" thickBot="1" x14ac:dyDescent="0.25">
      <c r="B75" s="392"/>
      <c r="C75" s="379"/>
      <c r="D75" s="379"/>
      <c r="E75" s="379"/>
      <c r="F75" s="379"/>
      <c r="G75" s="377"/>
      <c r="H75" s="339"/>
      <c r="I75" s="332"/>
      <c r="J75" s="363"/>
      <c r="K75" s="85">
        <v>448</v>
      </c>
      <c r="L75" s="177">
        <f>L74*28</f>
        <v>266</v>
      </c>
      <c r="M75" s="358"/>
      <c r="N75" s="358"/>
      <c r="O75" s="358"/>
      <c r="P75" s="358"/>
      <c r="Q75" s="358"/>
      <c r="R75" s="404"/>
      <c r="S75" s="87">
        <f>K75-L75</f>
        <v>182</v>
      </c>
      <c r="T75" s="88">
        <f>SUM(T76:T79)</f>
        <v>134</v>
      </c>
      <c r="U75" s="10"/>
      <c r="V75" s="415"/>
      <c r="W75" s="149"/>
      <c r="X75" s="19"/>
      <c r="Y75" s="18"/>
    </row>
    <row r="76" spans="2:35" ht="25.5" x14ac:dyDescent="0.2">
      <c r="B76" s="392"/>
      <c r="C76" s="379"/>
      <c r="D76" s="379"/>
      <c r="E76" s="379"/>
      <c r="F76" s="379"/>
      <c r="G76" s="377"/>
      <c r="H76" s="225" t="s">
        <v>168</v>
      </c>
      <c r="I76" s="241" t="s">
        <v>279</v>
      </c>
      <c r="J76" s="242" t="s">
        <v>29</v>
      </c>
      <c r="K76" s="243" t="s">
        <v>153</v>
      </c>
      <c r="L76" s="244">
        <f>M76+P76</f>
        <v>2.5</v>
      </c>
      <c r="M76" s="244">
        <f>IF(J76="m",(N76+O76)*2.5*W76/28,(N76+O76)*2*W76/28)</f>
        <v>2.5</v>
      </c>
      <c r="N76" s="245"/>
      <c r="O76" s="245">
        <v>2</v>
      </c>
      <c r="P76" s="244">
        <f>IF(J76="m",(Q76+R76)*1.5*W76/28,(Q76+R76)*1*W76/28)</f>
        <v>0</v>
      </c>
      <c r="Q76" s="246"/>
      <c r="R76" s="247"/>
      <c r="S76" s="97" t="s">
        <v>290</v>
      </c>
      <c r="T76" s="13">
        <v>56</v>
      </c>
      <c r="U76" s="10"/>
      <c r="V76" s="415"/>
      <c r="W76" s="149">
        <v>14</v>
      </c>
      <c r="X76" s="49" t="s">
        <v>114</v>
      </c>
      <c r="Y76" s="142" t="s">
        <v>23</v>
      </c>
      <c r="AA76" s="2">
        <f>IF(ISNUMBER(SEARCH("Aut",I76)),L76, 0)</f>
        <v>0</v>
      </c>
      <c r="AB76" s="2">
        <f>IF(ISNUMBER(SEARCH("Tst",I76)),L76, 0)</f>
        <v>0</v>
      </c>
      <c r="AC76" s="2">
        <f>IF(ISNUMBER(SEARCH("Calc",I76)),L76, 0)</f>
        <v>0</v>
      </c>
    </row>
    <row r="77" spans="2:35" ht="25.5" customHeight="1" x14ac:dyDescent="0.2">
      <c r="B77" s="392"/>
      <c r="C77" s="379"/>
      <c r="D77" s="379"/>
      <c r="E77" s="379"/>
      <c r="F77" s="379"/>
      <c r="G77" s="377"/>
      <c r="H77" s="225" t="s">
        <v>168</v>
      </c>
      <c r="I77" s="241" t="s">
        <v>279</v>
      </c>
      <c r="J77" s="242" t="s">
        <v>29</v>
      </c>
      <c r="K77" s="243" t="s">
        <v>209</v>
      </c>
      <c r="L77" s="244">
        <f t="shared" ref="L77" si="46">M77+P77</f>
        <v>3</v>
      </c>
      <c r="M77" s="244">
        <f t="shared" ref="M77" si="47">IF(J77="m",(N77+O77)*2.5*W77/28,(N77+O77)*2*W77/28)</f>
        <v>0</v>
      </c>
      <c r="N77" s="245"/>
      <c r="O77" s="245"/>
      <c r="P77" s="244">
        <f t="shared" ref="P77" si="48">IF(J77="m",(Q77+R77)*1.5*W77/28,(Q77+R77)*1*W77/28)</f>
        <v>3</v>
      </c>
      <c r="Q77" s="246"/>
      <c r="R77" s="247">
        <v>4</v>
      </c>
      <c r="S77" s="10" t="s">
        <v>31</v>
      </c>
      <c r="T77" s="47">
        <v>18</v>
      </c>
      <c r="U77" s="10"/>
      <c r="V77" s="415"/>
      <c r="W77" s="149">
        <v>14</v>
      </c>
      <c r="X77" s="49" t="s">
        <v>96</v>
      </c>
      <c r="Y77" s="142" t="s">
        <v>154</v>
      </c>
    </row>
    <row r="78" spans="2:35" ht="25.5" x14ac:dyDescent="0.2">
      <c r="B78" s="392"/>
      <c r="C78" s="379"/>
      <c r="D78" s="379"/>
      <c r="E78" s="379"/>
      <c r="F78" s="379"/>
      <c r="G78" s="377"/>
      <c r="H78" s="225" t="s">
        <v>205</v>
      </c>
      <c r="I78" s="245" t="s">
        <v>165</v>
      </c>
      <c r="J78" s="242" t="s">
        <v>29</v>
      </c>
      <c r="K78" s="243" t="s">
        <v>280</v>
      </c>
      <c r="L78" s="244">
        <f>M78+P78</f>
        <v>1.5</v>
      </c>
      <c r="M78" s="244">
        <f>IF(J78="m",(N78+O78)*2.5*W78/28,(N78+O78)*2*W78/28)</f>
        <v>0</v>
      </c>
      <c r="N78" s="245"/>
      <c r="O78" s="245"/>
      <c r="P78" s="244">
        <f>IF(J78="m",(Q78+R78)*1.5*W78/28,(Q78+R78)*1*W78/28)</f>
        <v>1.5</v>
      </c>
      <c r="Q78" s="256"/>
      <c r="R78" s="257">
        <v>2</v>
      </c>
      <c r="S78" s="13" t="s">
        <v>292</v>
      </c>
      <c r="T78" s="13">
        <v>60</v>
      </c>
      <c r="U78" s="10"/>
      <c r="V78" s="415"/>
      <c r="W78" s="149">
        <v>14</v>
      </c>
      <c r="X78" s="49" t="s">
        <v>83</v>
      </c>
      <c r="Y78" s="30" t="s">
        <v>11</v>
      </c>
      <c r="AA78" s="2">
        <f>IF(ISNUMBER(SEARCH("Aut",#REF!)),#REF!, 0)</f>
        <v>0</v>
      </c>
      <c r="AB78" s="2">
        <f>IF(ISNUMBER(SEARCH("Tst",#REF!)),#REF!, 0)</f>
        <v>0</v>
      </c>
      <c r="AC78" s="2">
        <f>IF(ISNUMBER(SEARCH("Calc",#REF!)),#REF!, 0)</f>
        <v>0</v>
      </c>
    </row>
    <row r="79" spans="2:35" ht="13.5" thickBot="1" x14ac:dyDescent="0.25">
      <c r="B79" s="393"/>
      <c r="C79" s="380"/>
      <c r="D79" s="380"/>
      <c r="E79" s="380"/>
      <c r="F79" s="380"/>
      <c r="G79" s="378"/>
      <c r="H79" s="258" t="s">
        <v>178</v>
      </c>
      <c r="I79" s="248" t="s">
        <v>164</v>
      </c>
      <c r="J79" s="249" t="s">
        <v>29</v>
      </c>
      <c r="K79" s="248" t="s">
        <v>153</v>
      </c>
      <c r="L79" s="250">
        <f>M79+P79</f>
        <v>2.5</v>
      </c>
      <c r="M79" s="250">
        <f>IF(J79="m",(N79+O79)*2.5*W79/28,(N79+O79)*2*W79/28)</f>
        <v>2.5</v>
      </c>
      <c r="N79" s="248"/>
      <c r="O79" s="248">
        <v>2</v>
      </c>
      <c r="P79" s="250">
        <f>IF(J79="m",(Q79+R79)*1.5*W79/28,(Q79+R79)*1*W79/28)</f>
        <v>0</v>
      </c>
      <c r="Q79" s="248"/>
      <c r="R79" s="259"/>
      <c r="S79" s="277"/>
      <c r="T79" s="278"/>
      <c r="U79" s="89"/>
      <c r="V79" s="416"/>
      <c r="W79" s="150">
        <v>14</v>
      </c>
      <c r="X79" s="124" t="s">
        <v>40</v>
      </c>
      <c r="Y79" s="18" t="s">
        <v>23</v>
      </c>
      <c r="AA79" s="2">
        <f>IF(ISNUMBER(SEARCH("Aut",I78)),L78, 0)</f>
        <v>0</v>
      </c>
      <c r="AB79" s="2">
        <f>IF(ISNUMBER(SEARCH("Tst",I78)),L78, 0)</f>
        <v>0</v>
      </c>
      <c r="AC79" s="2">
        <f>IF(ISNUMBER(SEARCH("Calc",I78)),L78, 0)</f>
        <v>0</v>
      </c>
    </row>
    <row r="80" spans="2:35" ht="12.75" customHeight="1" x14ac:dyDescent="0.2">
      <c r="B80" s="391">
        <v>12</v>
      </c>
      <c r="C80" s="376" t="s">
        <v>11</v>
      </c>
      <c r="D80" s="376" t="s">
        <v>51</v>
      </c>
      <c r="E80" s="376"/>
      <c r="F80" s="376"/>
      <c r="G80" s="376" t="s">
        <v>51</v>
      </c>
      <c r="H80" s="338"/>
      <c r="I80" s="331"/>
      <c r="J80" s="361"/>
      <c r="K80" s="82">
        <v>16</v>
      </c>
      <c r="L80" s="83">
        <f t="shared" ref="L80:R80" si="49">SUM(L82:L84)</f>
        <v>9.5</v>
      </c>
      <c r="M80" s="326">
        <f t="shared" si="49"/>
        <v>5</v>
      </c>
      <c r="N80" s="326">
        <f t="shared" si="49"/>
        <v>0</v>
      </c>
      <c r="O80" s="326">
        <f t="shared" si="49"/>
        <v>4</v>
      </c>
      <c r="P80" s="326">
        <f t="shared" si="49"/>
        <v>4.5</v>
      </c>
      <c r="Q80" s="326">
        <f t="shared" si="49"/>
        <v>0</v>
      </c>
      <c r="R80" s="403">
        <f t="shared" si="49"/>
        <v>6</v>
      </c>
      <c r="S80" s="84">
        <f>K80-L80</f>
        <v>6.5</v>
      </c>
      <c r="T80" s="172">
        <f>T81/28</f>
        <v>4.7857142857142856</v>
      </c>
      <c r="U80" s="172"/>
      <c r="V80" s="414"/>
      <c r="W80" s="170"/>
      <c r="X80" s="123"/>
      <c r="Y80" s="17"/>
    </row>
    <row r="81" spans="2:35" ht="13.5" customHeight="1" thickBot="1" x14ac:dyDescent="0.25">
      <c r="B81" s="392"/>
      <c r="C81" s="379"/>
      <c r="D81" s="379"/>
      <c r="E81" s="379"/>
      <c r="F81" s="379"/>
      <c r="G81" s="377"/>
      <c r="H81" s="339"/>
      <c r="I81" s="332"/>
      <c r="J81" s="363"/>
      <c r="K81" s="85">
        <v>448</v>
      </c>
      <c r="L81" s="86">
        <f>L80*28</f>
        <v>266</v>
      </c>
      <c r="M81" s="358"/>
      <c r="N81" s="358"/>
      <c r="O81" s="358"/>
      <c r="P81" s="358"/>
      <c r="Q81" s="358"/>
      <c r="R81" s="404"/>
      <c r="S81" s="87">
        <f>K81-L81</f>
        <v>182</v>
      </c>
      <c r="T81" s="88">
        <f>SUM(T82:T84)</f>
        <v>134</v>
      </c>
      <c r="U81" s="10"/>
      <c r="V81" s="415"/>
      <c r="W81" s="171"/>
      <c r="X81" s="19"/>
      <c r="Y81" s="18"/>
    </row>
    <row r="82" spans="2:35" x14ac:dyDescent="0.2">
      <c r="B82" s="392"/>
      <c r="C82" s="379"/>
      <c r="D82" s="379"/>
      <c r="E82" s="379"/>
      <c r="F82" s="379"/>
      <c r="G82" s="377"/>
      <c r="H82" s="272" t="s">
        <v>204</v>
      </c>
      <c r="I82" s="245" t="s">
        <v>165</v>
      </c>
      <c r="J82" s="242" t="s">
        <v>29</v>
      </c>
      <c r="K82" s="245" t="s">
        <v>280</v>
      </c>
      <c r="L82" s="273">
        <f>M82+P82</f>
        <v>4</v>
      </c>
      <c r="M82" s="273">
        <f>IF(J82="m",(N82+O82)*2.5*W82/28,(N82+O82)*2*W82/28)</f>
        <v>2.5</v>
      </c>
      <c r="N82" s="243"/>
      <c r="O82" s="243">
        <v>2</v>
      </c>
      <c r="P82" s="273">
        <f>IF(J82="m",(Q82+R82)*1.5*W82/28,(Q82+R82)*1*W82/28)</f>
        <v>1.5</v>
      </c>
      <c r="Q82" s="257"/>
      <c r="R82" s="257">
        <v>2</v>
      </c>
      <c r="S82" s="97" t="s">
        <v>290</v>
      </c>
      <c r="T82" s="13">
        <v>56</v>
      </c>
      <c r="U82" s="10"/>
      <c r="V82" s="415"/>
      <c r="W82" s="148">
        <v>14</v>
      </c>
      <c r="X82" s="137" t="s">
        <v>199</v>
      </c>
      <c r="Y82" s="104" t="s">
        <v>23</v>
      </c>
      <c r="AA82" s="2">
        <f>IF(ISNUMBER(SEARCH("Aut",I82)),L82, 0)</f>
        <v>0</v>
      </c>
      <c r="AB82" s="2">
        <f>IF(ISNUMBER(SEARCH("Tst",I82)),L82, 0)</f>
        <v>0</v>
      </c>
      <c r="AC82" s="2">
        <f>IF(ISNUMBER(SEARCH("Calc",I82)),L82, 0)</f>
        <v>0</v>
      </c>
    </row>
    <row r="83" spans="2:35" x14ac:dyDescent="0.2">
      <c r="B83" s="392"/>
      <c r="C83" s="379"/>
      <c r="D83" s="379"/>
      <c r="E83" s="379"/>
      <c r="F83" s="379"/>
      <c r="G83" s="377"/>
      <c r="H83" s="260" t="s">
        <v>205</v>
      </c>
      <c r="I83" s="267" t="s">
        <v>165</v>
      </c>
      <c r="J83" s="274" t="s">
        <v>29</v>
      </c>
      <c r="K83" s="245" t="s">
        <v>153</v>
      </c>
      <c r="L83" s="244">
        <f>M83+P83</f>
        <v>2.5</v>
      </c>
      <c r="M83" s="230">
        <f>IF(J83="m",(N83+O83)*2.5*W83/28,(N83+O83)*2*W83/28)</f>
        <v>2.5</v>
      </c>
      <c r="N83" s="245"/>
      <c r="O83" s="245">
        <v>2</v>
      </c>
      <c r="P83" s="244">
        <f>IF(J83="m",(Q83+R83)*1.5*W83/28,(Q83+R83)*1*W83/28)</f>
        <v>0</v>
      </c>
      <c r="Q83" s="256"/>
      <c r="R83" s="256"/>
      <c r="S83" s="10" t="s">
        <v>31</v>
      </c>
      <c r="T83" s="47">
        <v>18</v>
      </c>
      <c r="U83" s="10"/>
      <c r="V83" s="415"/>
      <c r="W83" s="171">
        <v>14</v>
      </c>
      <c r="X83" s="49" t="s">
        <v>83</v>
      </c>
      <c r="Y83" s="30" t="s">
        <v>11</v>
      </c>
    </row>
    <row r="84" spans="2:35" ht="26.25" thickBot="1" x14ac:dyDescent="0.25">
      <c r="B84" s="393"/>
      <c r="C84" s="380"/>
      <c r="D84" s="380"/>
      <c r="E84" s="380"/>
      <c r="F84" s="380"/>
      <c r="G84" s="378"/>
      <c r="H84" s="240" t="s">
        <v>178</v>
      </c>
      <c r="I84" s="245" t="s">
        <v>164</v>
      </c>
      <c r="J84" s="226" t="s">
        <v>29</v>
      </c>
      <c r="K84" s="245" t="s">
        <v>209</v>
      </c>
      <c r="L84" s="230">
        <f>M84+P84</f>
        <v>3</v>
      </c>
      <c r="M84" s="230">
        <f>IF(J84="m",(N84+O84)*2.5*W84/28,(N84+O84)*2*W84/28)</f>
        <v>0</v>
      </c>
      <c r="N84" s="245"/>
      <c r="O84" s="241"/>
      <c r="P84" s="230">
        <f>IF(J84="m",(Q84+R84)*1.5*W84/28,(Q84+R84)*1*W84/28)</f>
        <v>3</v>
      </c>
      <c r="Q84" s="275"/>
      <c r="R84" s="276">
        <v>4</v>
      </c>
      <c r="S84" s="13" t="s">
        <v>292</v>
      </c>
      <c r="T84" s="13">
        <v>60</v>
      </c>
      <c r="U84" s="89"/>
      <c r="V84" s="416"/>
      <c r="W84" s="140">
        <v>14</v>
      </c>
      <c r="X84" s="126" t="s">
        <v>81</v>
      </c>
      <c r="Y84" s="18" t="s">
        <v>154</v>
      </c>
      <c r="AA84" s="2">
        <f>IF(ISNUMBER(SEARCH("Aut",#REF!)),#REF!, 0)</f>
        <v>0</v>
      </c>
      <c r="AB84" s="2">
        <f>IF(ISNUMBER(SEARCH("Tst",#REF!)),#REF!, 0)</f>
        <v>0</v>
      </c>
      <c r="AC84" s="2">
        <f>IF(ISNUMBER(SEARCH("Calc",#REF!)),#REF!, 0)</f>
        <v>0</v>
      </c>
    </row>
    <row r="85" spans="2:35" ht="12.75" customHeight="1" x14ac:dyDescent="0.2">
      <c r="B85" s="299">
        <v>13</v>
      </c>
      <c r="C85" s="302" t="s">
        <v>11</v>
      </c>
      <c r="D85" s="302" t="s">
        <v>51</v>
      </c>
      <c r="E85" s="302"/>
      <c r="F85" s="302"/>
      <c r="G85" s="302" t="s">
        <v>53</v>
      </c>
      <c r="H85" s="319"/>
      <c r="I85" s="344"/>
      <c r="J85" s="315"/>
      <c r="K85" s="35">
        <v>16</v>
      </c>
      <c r="L85" s="158">
        <f t="shared" ref="L85:R85" si="50">SUM(L87:L91)</f>
        <v>9</v>
      </c>
      <c r="M85" s="317">
        <f t="shared" si="50"/>
        <v>4</v>
      </c>
      <c r="N85" s="317">
        <f t="shared" si="50"/>
        <v>0</v>
      </c>
      <c r="O85" s="317">
        <f t="shared" si="50"/>
        <v>4</v>
      </c>
      <c r="P85" s="317">
        <f t="shared" si="50"/>
        <v>5</v>
      </c>
      <c r="Q85" s="317">
        <f t="shared" si="50"/>
        <v>2</v>
      </c>
      <c r="R85" s="294">
        <f t="shared" si="50"/>
        <v>8</v>
      </c>
      <c r="S85" s="37">
        <f>K85-L85</f>
        <v>7</v>
      </c>
      <c r="T85" s="147">
        <f>T86/28</f>
        <v>5.1428571428571432</v>
      </c>
      <c r="U85" s="147"/>
      <c r="V85" s="351"/>
      <c r="W85" s="201"/>
      <c r="X85" s="213"/>
      <c r="Y85" s="212"/>
      <c r="AG85" s="50"/>
      <c r="AH85" s="50"/>
      <c r="AI85" s="50"/>
    </row>
    <row r="86" spans="2:35" ht="12.75" customHeight="1" thickBot="1" x14ac:dyDescent="0.25">
      <c r="B86" s="311"/>
      <c r="C86" s="313"/>
      <c r="D86" s="313"/>
      <c r="E86" s="313"/>
      <c r="F86" s="313"/>
      <c r="G86" s="303"/>
      <c r="H86" s="320"/>
      <c r="I86" s="345"/>
      <c r="J86" s="341"/>
      <c r="K86" s="31">
        <v>448</v>
      </c>
      <c r="L86" s="32">
        <f>L85*28</f>
        <v>252</v>
      </c>
      <c r="M86" s="318"/>
      <c r="N86" s="318"/>
      <c r="O86" s="318"/>
      <c r="P86" s="318"/>
      <c r="Q86" s="318"/>
      <c r="R86" s="295"/>
      <c r="S86" s="33">
        <f>K86-L86</f>
        <v>196</v>
      </c>
      <c r="T86" s="34">
        <f>SUM(T87:T91)</f>
        <v>144</v>
      </c>
      <c r="U86" s="10"/>
      <c r="V86" s="352"/>
      <c r="W86" s="200"/>
      <c r="X86" s="126"/>
      <c r="Y86" s="18"/>
      <c r="AG86" s="50"/>
      <c r="AH86" s="50"/>
      <c r="AI86" s="50"/>
    </row>
    <row r="87" spans="2:35" ht="25.5" x14ac:dyDescent="0.2">
      <c r="B87" s="311"/>
      <c r="C87" s="313"/>
      <c r="D87" s="313"/>
      <c r="E87" s="313"/>
      <c r="F87" s="374"/>
      <c r="G87" s="303"/>
      <c r="H87" s="225" t="s">
        <v>190</v>
      </c>
      <c r="I87" s="226" t="s">
        <v>91</v>
      </c>
      <c r="J87" s="226"/>
      <c r="K87" s="228" t="s">
        <v>42</v>
      </c>
      <c r="L87" s="227">
        <f>M87+P87</f>
        <v>2</v>
      </c>
      <c r="M87" s="230">
        <f>IF(J87="m",(N87+O87)*2.5*W87/28,(N87+O87)*2*W87/28)</f>
        <v>2</v>
      </c>
      <c r="N87" s="228"/>
      <c r="O87" s="228">
        <v>2</v>
      </c>
      <c r="P87" s="227">
        <f>IF(J87="m",(Q87+R87)*1.5*W87/28,(Q87+R87)*1*W87/28)</f>
        <v>0</v>
      </c>
      <c r="Q87" s="228"/>
      <c r="R87" s="228"/>
      <c r="S87" s="97" t="s">
        <v>290</v>
      </c>
      <c r="T87" s="13">
        <v>56</v>
      </c>
      <c r="U87" s="13"/>
      <c r="V87" s="352"/>
      <c r="W87" s="200">
        <v>14</v>
      </c>
      <c r="X87" s="108" t="s">
        <v>73</v>
      </c>
      <c r="Y87" s="28" t="s">
        <v>23</v>
      </c>
      <c r="AA87" s="2">
        <f t="shared" si="5"/>
        <v>2</v>
      </c>
      <c r="AB87" s="2">
        <f t="shared" si="6"/>
        <v>0</v>
      </c>
      <c r="AC87" s="2">
        <f t="shared" si="7"/>
        <v>0</v>
      </c>
      <c r="AD87" s="2">
        <f>SUM(AA87:AA91)</f>
        <v>2</v>
      </c>
      <c r="AE87" s="2">
        <f>SUM(AB87:AB91)</f>
        <v>0</v>
      </c>
      <c r="AF87" s="2">
        <f>SUM(AC87:AC91)</f>
        <v>0</v>
      </c>
      <c r="AG87" s="51">
        <f>AD87/16</f>
        <v>0.125</v>
      </c>
      <c r="AH87" s="51">
        <f>AE87/16</f>
        <v>0</v>
      </c>
      <c r="AI87" s="51">
        <f>AF87/16</f>
        <v>0</v>
      </c>
    </row>
    <row r="88" spans="2:35" ht="31.5" customHeight="1" x14ac:dyDescent="0.2">
      <c r="B88" s="311"/>
      <c r="C88" s="313"/>
      <c r="D88" s="313"/>
      <c r="E88" s="313"/>
      <c r="F88" s="374"/>
      <c r="G88" s="303"/>
      <c r="H88" s="225" t="s">
        <v>255</v>
      </c>
      <c r="I88" s="245" t="s">
        <v>43</v>
      </c>
      <c r="J88" s="242"/>
      <c r="K88" s="243" t="s">
        <v>252</v>
      </c>
      <c r="L88" s="244">
        <v>3</v>
      </c>
      <c r="M88" s="244">
        <v>2</v>
      </c>
      <c r="N88" s="245"/>
      <c r="O88" s="245">
        <v>2</v>
      </c>
      <c r="P88" s="244">
        <v>1</v>
      </c>
      <c r="Q88" s="246"/>
      <c r="R88" s="257">
        <v>2</v>
      </c>
      <c r="S88" s="10" t="s">
        <v>31</v>
      </c>
      <c r="T88" s="47">
        <v>18</v>
      </c>
      <c r="U88" s="13"/>
      <c r="V88" s="352"/>
      <c r="W88" s="200">
        <v>14</v>
      </c>
      <c r="X88" s="126" t="s">
        <v>210</v>
      </c>
      <c r="Y88" s="18" t="s">
        <v>19</v>
      </c>
      <c r="AG88" s="51"/>
      <c r="AH88" s="51"/>
      <c r="AI88" s="51"/>
    </row>
    <row r="89" spans="2:35" ht="31.5" customHeight="1" x14ac:dyDescent="0.2">
      <c r="B89" s="311"/>
      <c r="C89" s="313"/>
      <c r="D89" s="313"/>
      <c r="E89" s="313"/>
      <c r="F89" s="374"/>
      <c r="G89" s="303"/>
      <c r="H89" s="225" t="s">
        <v>241</v>
      </c>
      <c r="I89" s="245" t="s">
        <v>43</v>
      </c>
      <c r="J89" s="242"/>
      <c r="K89" s="243" t="s">
        <v>208</v>
      </c>
      <c r="L89" s="244">
        <v>1</v>
      </c>
      <c r="M89" s="244">
        <v>0</v>
      </c>
      <c r="N89" s="245"/>
      <c r="O89" s="245"/>
      <c r="P89" s="244">
        <v>1</v>
      </c>
      <c r="Q89" s="246">
        <v>2</v>
      </c>
      <c r="R89" s="257"/>
      <c r="S89" s="13" t="s">
        <v>292</v>
      </c>
      <c r="T89" s="13">
        <v>70</v>
      </c>
      <c r="U89" s="13"/>
      <c r="V89" s="352"/>
      <c r="W89" s="200">
        <v>14</v>
      </c>
      <c r="X89" s="126" t="s">
        <v>81</v>
      </c>
      <c r="Y89" s="18" t="s">
        <v>256</v>
      </c>
      <c r="AG89" s="51"/>
      <c r="AH89" s="51"/>
      <c r="AI89" s="51"/>
    </row>
    <row r="90" spans="2:35" ht="25.5" x14ac:dyDescent="0.2">
      <c r="B90" s="311"/>
      <c r="C90" s="313"/>
      <c r="D90" s="313"/>
      <c r="E90" s="313"/>
      <c r="F90" s="374"/>
      <c r="G90" s="303"/>
      <c r="H90" s="225" t="s">
        <v>190</v>
      </c>
      <c r="I90" s="226" t="s">
        <v>43</v>
      </c>
      <c r="J90" s="226"/>
      <c r="K90" s="226" t="s">
        <v>75</v>
      </c>
      <c r="L90" s="230">
        <f>M90+P90</f>
        <v>1</v>
      </c>
      <c r="M90" s="230">
        <f>IF(J90="m",(N90+O90)*2.5*W90/28,(N90+O90)*2*W90/28)</f>
        <v>0</v>
      </c>
      <c r="N90" s="226"/>
      <c r="O90" s="226"/>
      <c r="P90" s="230">
        <f>IF(J90="m",(Q90+R90)*1.5*W90/28,(Q90+R90)*1*W90/28)</f>
        <v>1</v>
      </c>
      <c r="Q90" s="226"/>
      <c r="R90" s="226">
        <v>2</v>
      </c>
      <c r="S90" s="39"/>
      <c r="T90" s="13"/>
      <c r="U90" s="13"/>
      <c r="V90" s="352"/>
      <c r="W90" s="200">
        <v>14</v>
      </c>
      <c r="X90" s="108" t="s">
        <v>210</v>
      </c>
      <c r="Y90" s="28" t="s">
        <v>154</v>
      </c>
      <c r="AA90" s="2">
        <f>IF(ISNUMBER(SEARCH("Aut",#REF!)),#REF!, 0)</f>
        <v>0</v>
      </c>
      <c r="AB90" s="2">
        <f>IF(ISNUMBER(SEARCH("Tst",#REF!)),#REF!, 0)</f>
        <v>0</v>
      </c>
      <c r="AC90" s="2">
        <f>IF(ISNUMBER(SEARCH("Calc",#REF!)),#REF!, 0)</f>
        <v>0</v>
      </c>
      <c r="AG90" s="50"/>
      <c r="AH90" s="50"/>
      <c r="AI90" s="50"/>
    </row>
    <row r="91" spans="2:35" ht="26.25" thickBot="1" x14ac:dyDescent="0.25">
      <c r="B91" s="312"/>
      <c r="C91" s="314"/>
      <c r="D91" s="314"/>
      <c r="E91" s="314"/>
      <c r="F91" s="375"/>
      <c r="G91" s="304"/>
      <c r="H91" s="225" t="s">
        <v>190</v>
      </c>
      <c r="I91" s="226" t="s">
        <v>74</v>
      </c>
      <c r="J91" s="226"/>
      <c r="K91" s="226" t="s">
        <v>56</v>
      </c>
      <c r="L91" s="230">
        <f t="shared" ref="L91" si="51">M91+P91</f>
        <v>2</v>
      </c>
      <c r="M91" s="230">
        <f>IF(J91="m",(N91+O91)*2.5*W91/28,(N91+O91)*2*W91/28)</f>
        <v>0</v>
      </c>
      <c r="N91" s="226"/>
      <c r="O91" s="226"/>
      <c r="P91" s="230">
        <f>IF(J91="m",(Q91+R91)*1.5*W91/28,(Q91+R91)*1*W91/28)</f>
        <v>2</v>
      </c>
      <c r="Q91" s="226"/>
      <c r="R91" s="226">
        <v>4</v>
      </c>
      <c r="S91" s="155"/>
      <c r="T91" s="29"/>
      <c r="U91" s="29"/>
      <c r="V91" s="353"/>
      <c r="W91" s="202">
        <v>14</v>
      </c>
      <c r="X91" s="127" t="s">
        <v>210</v>
      </c>
      <c r="Y91" s="112" t="s">
        <v>154</v>
      </c>
      <c r="AG91" s="50"/>
      <c r="AH91" s="50"/>
      <c r="AI91" s="50"/>
    </row>
    <row r="92" spans="2:35" ht="12.75" customHeight="1" x14ac:dyDescent="0.2">
      <c r="B92" s="299">
        <v>14</v>
      </c>
      <c r="C92" s="302" t="s">
        <v>11</v>
      </c>
      <c r="D92" s="302" t="s">
        <v>51</v>
      </c>
      <c r="E92" s="302"/>
      <c r="F92" s="302"/>
      <c r="G92" s="302" t="s">
        <v>53</v>
      </c>
      <c r="H92" s="319"/>
      <c r="I92" s="344"/>
      <c r="J92" s="315"/>
      <c r="K92" s="35">
        <v>16</v>
      </c>
      <c r="L92" s="36">
        <f t="shared" ref="L92:R92" si="52">SUM(L94:L98)</f>
        <v>9</v>
      </c>
      <c r="M92" s="317">
        <f t="shared" si="52"/>
        <v>4</v>
      </c>
      <c r="N92" s="317">
        <f t="shared" si="52"/>
        <v>2</v>
      </c>
      <c r="O92" s="317">
        <f t="shared" si="52"/>
        <v>2</v>
      </c>
      <c r="P92" s="317">
        <f t="shared" si="52"/>
        <v>5</v>
      </c>
      <c r="Q92" s="317">
        <f t="shared" si="52"/>
        <v>10</v>
      </c>
      <c r="R92" s="317">
        <f t="shared" si="52"/>
        <v>0</v>
      </c>
      <c r="S92" s="37">
        <f>K92-L92</f>
        <v>7</v>
      </c>
      <c r="T92" s="147">
        <f>T93/28</f>
        <v>5.1428571428571432</v>
      </c>
      <c r="U92" s="147"/>
      <c r="V92" s="351"/>
      <c r="W92" s="90"/>
      <c r="X92" s="211"/>
      <c r="Y92" s="212"/>
      <c r="AG92" s="50"/>
      <c r="AH92" s="50"/>
      <c r="AI92" s="50"/>
    </row>
    <row r="93" spans="2:35" ht="13.5" customHeight="1" thickBot="1" x14ac:dyDescent="0.25">
      <c r="B93" s="311"/>
      <c r="C93" s="313"/>
      <c r="D93" s="313"/>
      <c r="E93" s="313"/>
      <c r="F93" s="313"/>
      <c r="G93" s="303"/>
      <c r="H93" s="350"/>
      <c r="I93" s="346"/>
      <c r="J93" s="316"/>
      <c r="K93" s="31">
        <v>448</v>
      </c>
      <c r="L93" s="32">
        <f>L92*28</f>
        <v>252</v>
      </c>
      <c r="M93" s="318"/>
      <c r="N93" s="318"/>
      <c r="O93" s="318"/>
      <c r="P93" s="318"/>
      <c r="Q93" s="318"/>
      <c r="R93" s="318"/>
      <c r="S93" s="33">
        <f>K93-L93</f>
        <v>196</v>
      </c>
      <c r="T93" s="34">
        <f>SUM(T94:T98)</f>
        <v>144</v>
      </c>
      <c r="U93" s="10"/>
      <c r="V93" s="352"/>
      <c r="W93" s="149"/>
      <c r="X93" s="94"/>
      <c r="Y93" s="18"/>
      <c r="AG93" s="50"/>
      <c r="AH93" s="50"/>
      <c r="AI93" s="50"/>
    </row>
    <row r="94" spans="2:35" ht="17.25" customHeight="1" x14ac:dyDescent="0.2">
      <c r="B94" s="311"/>
      <c r="C94" s="313"/>
      <c r="D94" s="313"/>
      <c r="E94" s="313"/>
      <c r="F94" s="374"/>
      <c r="G94" s="303"/>
      <c r="H94" s="239" t="s">
        <v>134</v>
      </c>
      <c r="I94" s="226" t="s">
        <v>58</v>
      </c>
      <c r="J94" s="226"/>
      <c r="K94" s="226" t="s">
        <v>118</v>
      </c>
      <c r="L94" s="230">
        <f t="shared" ref="L94" si="53">M94+P94</f>
        <v>2</v>
      </c>
      <c r="M94" s="230">
        <f t="shared" ref="M94" si="54">IF(J94="m",(N94+O94)*2.5*W94/28,(N94+O94)*2*W94/28)</f>
        <v>2</v>
      </c>
      <c r="N94" s="226"/>
      <c r="O94" s="226">
        <v>2</v>
      </c>
      <c r="P94" s="230">
        <f t="shared" ref="P94" si="55">IF(J94="m",(Q94+R94)*1.5*W94/28,(Q94+R94)*1*W94/28)</f>
        <v>0</v>
      </c>
      <c r="Q94" s="226"/>
      <c r="R94" s="226"/>
      <c r="S94" s="97" t="s">
        <v>290</v>
      </c>
      <c r="T94" s="13">
        <v>56</v>
      </c>
      <c r="U94" s="13"/>
      <c r="V94" s="352"/>
      <c r="W94" s="149">
        <v>14</v>
      </c>
      <c r="X94" s="95" t="s">
        <v>87</v>
      </c>
      <c r="Y94" s="28" t="s">
        <v>154</v>
      </c>
      <c r="AA94" s="2">
        <f t="shared" ref="AA94:AA120" si="56">IF(ISNUMBER(SEARCH("Aut",I94)),L94, 0)</f>
        <v>2</v>
      </c>
      <c r="AB94" s="2">
        <f t="shared" ref="AB94:AB120" si="57">IF(ISNUMBER(SEARCH("Tst",I94)),L94, 0)</f>
        <v>0</v>
      </c>
      <c r="AC94" s="2">
        <f t="shared" ref="AC94:AC120" si="58">IF(ISNUMBER(SEARCH("Calc",I94)),L94, 0)</f>
        <v>2</v>
      </c>
      <c r="AD94" s="2">
        <f>SUM(AA94:AA98)</f>
        <v>2</v>
      </c>
      <c r="AE94" s="2">
        <f>SUM(AB94:AB98)</f>
        <v>0</v>
      </c>
      <c r="AF94" s="2">
        <f>SUM(AC94:AC98)</f>
        <v>2</v>
      </c>
      <c r="AG94" s="51">
        <f>AD94/16</f>
        <v>0.125</v>
      </c>
      <c r="AH94" s="51">
        <f>AE94/16</f>
        <v>0</v>
      </c>
      <c r="AI94" s="51">
        <f>AF94/16</f>
        <v>0.125</v>
      </c>
    </row>
    <row r="95" spans="2:35" ht="17.25" customHeight="1" x14ac:dyDescent="0.2">
      <c r="B95" s="311"/>
      <c r="C95" s="313"/>
      <c r="D95" s="313"/>
      <c r="E95" s="313"/>
      <c r="F95" s="374"/>
      <c r="G95" s="303"/>
      <c r="H95" s="240" t="s">
        <v>99</v>
      </c>
      <c r="I95" s="226" t="s">
        <v>100</v>
      </c>
      <c r="J95" s="226"/>
      <c r="K95" s="226" t="s">
        <v>12</v>
      </c>
      <c r="L95" s="227">
        <f>M95+P95</f>
        <v>2</v>
      </c>
      <c r="M95" s="230">
        <f t="shared" ref="M95:M96" si="59">IF(J95="m",(N95+O95)*2.5*W95/28,(N95+O95)*2*W95/28)</f>
        <v>2</v>
      </c>
      <c r="N95" s="228">
        <v>2</v>
      </c>
      <c r="O95" s="228"/>
      <c r="P95" s="227">
        <f>IF(J95="m",(Q95+R95)*1.5*W95/28,(Q95+R95)*1*W95/28)</f>
        <v>0</v>
      </c>
      <c r="Q95" s="228"/>
      <c r="R95" s="228"/>
      <c r="S95" s="10" t="s">
        <v>31</v>
      </c>
      <c r="T95" s="47">
        <v>18</v>
      </c>
      <c r="U95" s="13"/>
      <c r="V95" s="352"/>
      <c r="W95" s="149">
        <v>14</v>
      </c>
      <c r="X95" s="95" t="s">
        <v>219</v>
      </c>
      <c r="Y95" s="28" t="s">
        <v>154</v>
      </c>
      <c r="AG95" s="51"/>
      <c r="AH95" s="51"/>
      <c r="AI95" s="51"/>
    </row>
    <row r="96" spans="2:35" ht="25.5" x14ac:dyDescent="0.2">
      <c r="B96" s="311"/>
      <c r="C96" s="313"/>
      <c r="D96" s="313"/>
      <c r="E96" s="313"/>
      <c r="F96" s="374"/>
      <c r="G96" s="303"/>
      <c r="H96" s="240" t="s">
        <v>99</v>
      </c>
      <c r="I96" s="226" t="s">
        <v>100</v>
      </c>
      <c r="J96" s="226"/>
      <c r="K96" s="226" t="s">
        <v>66</v>
      </c>
      <c r="L96" s="227">
        <f>M96+P96</f>
        <v>1</v>
      </c>
      <c r="M96" s="230">
        <f t="shared" si="59"/>
        <v>0</v>
      </c>
      <c r="N96" s="228"/>
      <c r="O96" s="228"/>
      <c r="P96" s="227">
        <f>IF(J96="m",(Q96+R96)*1.5*W96/28,(Q96+R96)*1*W96/28)</f>
        <v>1</v>
      </c>
      <c r="Q96" s="228">
        <v>2</v>
      </c>
      <c r="R96" s="228"/>
      <c r="S96" s="13" t="s">
        <v>292</v>
      </c>
      <c r="T96" s="13">
        <v>70</v>
      </c>
      <c r="U96" s="13"/>
      <c r="V96" s="352"/>
      <c r="W96" s="220">
        <v>14</v>
      </c>
      <c r="X96" s="95" t="s">
        <v>176</v>
      </c>
      <c r="Y96" s="28" t="s">
        <v>19</v>
      </c>
      <c r="AG96" s="51"/>
      <c r="AH96" s="51"/>
      <c r="AI96" s="51"/>
    </row>
    <row r="97" spans="2:35" x14ac:dyDescent="0.2">
      <c r="B97" s="311"/>
      <c r="C97" s="313"/>
      <c r="D97" s="313"/>
      <c r="E97" s="313"/>
      <c r="F97" s="374"/>
      <c r="G97" s="303"/>
      <c r="H97" s="240" t="s">
        <v>99</v>
      </c>
      <c r="I97" s="226" t="s">
        <v>100</v>
      </c>
      <c r="J97" s="226"/>
      <c r="K97" s="226" t="s">
        <v>14</v>
      </c>
      <c r="L97" s="227">
        <f>M97+P97</f>
        <v>2</v>
      </c>
      <c r="M97" s="230">
        <f t="shared" ref="M97" si="60">IF(J97="m",(N97+O97)*2.5*W97/28,(N97+O97)*2*W97/28)</f>
        <v>0</v>
      </c>
      <c r="N97" s="228"/>
      <c r="O97" s="228"/>
      <c r="P97" s="227">
        <f>IF(J97="m",(Q97+R97)*1.5*W97/28,(Q97+R97)*1*W97/28)</f>
        <v>2</v>
      </c>
      <c r="Q97" s="228">
        <v>4</v>
      </c>
      <c r="R97" s="228"/>
      <c r="S97" s="13"/>
      <c r="T97" s="13"/>
      <c r="U97" s="13"/>
      <c r="V97" s="352"/>
      <c r="W97" s="149">
        <v>14</v>
      </c>
      <c r="X97" s="95" t="s">
        <v>293</v>
      </c>
      <c r="Y97" s="28" t="s">
        <v>19</v>
      </c>
      <c r="AG97" s="51"/>
      <c r="AH97" s="51"/>
      <c r="AI97" s="51"/>
    </row>
    <row r="98" spans="2:35" ht="39" thickBot="1" x14ac:dyDescent="0.25">
      <c r="B98" s="312"/>
      <c r="C98" s="314"/>
      <c r="D98" s="314"/>
      <c r="E98" s="314"/>
      <c r="F98" s="375"/>
      <c r="G98" s="304"/>
      <c r="H98" s="225" t="s">
        <v>186</v>
      </c>
      <c r="I98" s="226" t="s">
        <v>69</v>
      </c>
      <c r="J98" s="226"/>
      <c r="K98" s="226" t="s">
        <v>56</v>
      </c>
      <c r="L98" s="230">
        <f t="shared" ref="L98" si="61">M98+P98</f>
        <v>2</v>
      </c>
      <c r="M98" s="230">
        <f t="shared" ref="M98" si="62">IF(J98="m",(N98+O98)*2.5*W98/28,(N98+O98)*2*W98/28)</f>
        <v>0</v>
      </c>
      <c r="N98" s="226"/>
      <c r="O98" s="226"/>
      <c r="P98" s="230">
        <f t="shared" ref="P98" si="63">IF(J98="m",(Q98+R98)*1.5*W98/28,(Q98+R98)*1*W98/28)</f>
        <v>2</v>
      </c>
      <c r="Q98" s="279">
        <v>4</v>
      </c>
      <c r="R98" s="226"/>
      <c r="S98" s="29"/>
      <c r="T98" s="29"/>
      <c r="U98" s="29"/>
      <c r="V98" s="353"/>
      <c r="W98" s="150">
        <v>14</v>
      </c>
      <c r="X98" s="146" t="s">
        <v>87</v>
      </c>
      <c r="Y98" s="145" t="s">
        <v>154</v>
      </c>
      <c r="AA98" s="2">
        <f>IF(ISNUMBER(SEARCH("Aut",#REF!)),#REF!, 0)</f>
        <v>0</v>
      </c>
      <c r="AB98" s="2">
        <f>IF(ISNUMBER(SEARCH("Tst",#REF!)),#REF!, 0)</f>
        <v>0</v>
      </c>
      <c r="AC98" s="2">
        <f>IF(ISNUMBER(SEARCH("Calc",#REF!)),#REF!, 0)</f>
        <v>0</v>
      </c>
      <c r="AG98" s="50"/>
      <c r="AH98" s="50"/>
      <c r="AI98" s="50"/>
    </row>
    <row r="99" spans="2:35" ht="15.75" customHeight="1" x14ac:dyDescent="0.2">
      <c r="B99" s="299">
        <v>15</v>
      </c>
      <c r="C99" s="302" t="s">
        <v>79</v>
      </c>
      <c r="D99" s="302" t="s">
        <v>81</v>
      </c>
      <c r="E99" s="302" t="s">
        <v>79</v>
      </c>
      <c r="F99" s="302" t="s">
        <v>135</v>
      </c>
      <c r="G99" s="302" t="s">
        <v>10</v>
      </c>
      <c r="H99" s="319"/>
      <c r="I99" s="344"/>
      <c r="J99" s="315"/>
      <c r="K99" s="35">
        <v>16</v>
      </c>
      <c r="L99" s="36">
        <f t="shared" ref="L99:R99" si="64">SUM(L101:L104)</f>
        <v>11</v>
      </c>
      <c r="M99" s="317">
        <f t="shared" si="64"/>
        <v>4</v>
      </c>
      <c r="N99" s="317">
        <f t="shared" si="64"/>
        <v>4</v>
      </c>
      <c r="O99" s="317">
        <f t="shared" si="64"/>
        <v>0</v>
      </c>
      <c r="P99" s="317">
        <f t="shared" si="64"/>
        <v>7</v>
      </c>
      <c r="Q99" s="317">
        <f t="shared" si="64"/>
        <v>12</v>
      </c>
      <c r="R99" s="294">
        <f t="shared" si="64"/>
        <v>2</v>
      </c>
      <c r="S99" s="37">
        <f>K99-L99</f>
        <v>5</v>
      </c>
      <c r="T99" s="147">
        <f>T100/28</f>
        <v>5</v>
      </c>
      <c r="U99" s="147"/>
      <c r="V99" s="351"/>
      <c r="W99" s="90"/>
      <c r="X99" s="191"/>
      <c r="Y99" s="193"/>
      <c r="AG99" s="50"/>
      <c r="AH99" s="50"/>
      <c r="AI99" s="50"/>
    </row>
    <row r="100" spans="2:35" ht="12.75" customHeight="1" thickBot="1" x14ac:dyDescent="0.25">
      <c r="B100" s="311"/>
      <c r="C100" s="313"/>
      <c r="D100" s="313"/>
      <c r="E100" s="313"/>
      <c r="F100" s="313"/>
      <c r="G100" s="313"/>
      <c r="H100" s="350"/>
      <c r="I100" s="346"/>
      <c r="J100" s="316"/>
      <c r="K100" s="31">
        <v>448</v>
      </c>
      <c r="L100" s="32">
        <f>L99*28</f>
        <v>308</v>
      </c>
      <c r="M100" s="318"/>
      <c r="N100" s="318"/>
      <c r="O100" s="318"/>
      <c r="P100" s="318"/>
      <c r="Q100" s="318"/>
      <c r="R100" s="295"/>
      <c r="S100" s="33">
        <f>K100-L100</f>
        <v>140</v>
      </c>
      <c r="T100" s="34">
        <f>SUM(T101:T104)</f>
        <v>140</v>
      </c>
      <c r="U100" s="10"/>
      <c r="V100" s="352"/>
      <c r="W100" s="149"/>
      <c r="X100" s="192"/>
      <c r="Y100" s="193"/>
      <c r="AG100" s="50"/>
      <c r="AH100" s="50"/>
      <c r="AI100" s="50"/>
    </row>
    <row r="101" spans="2:35" ht="25.5" x14ac:dyDescent="0.2">
      <c r="B101" s="311"/>
      <c r="C101" s="313"/>
      <c r="D101" s="313"/>
      <c r="E101" s="313"/>
      <c r="F101" s="313"/>
      <c r="G101" s="313"/>
      <c r="H101" s="225" t="s">
        <v>122</v>
      </c>
      <c r="I101" s="226" t="s">
        <v>43</v>
      </c>
      <c r="J101" s="226"/>
      <c r="K101" s="235" t="s">
        <v>207</v>
      </c>
      <c r="L101" s="227">
        <f>M101+P101</f>
        <v>3</v>
      </c>
      <c r="M101" s="227">
        <f>IF(J101="m",(N101+O101)*2.5*W101/28,(N101+O101)*2*W101/28)</f>
        <v>2</v>
      </c>
      <c r="N101" s="228">
        <v>2</v>
      </c>
      <c r="O101" s="228"/>
      <c r="P101" s="227">
        <f>IF(J101="m",(Q101+R101)*1.5*W101/28,(Q101+R101)*1*W101/28)</f>
        <v>1</v>
      </c>
      <c r="Q101" s="228">
        <v>2</v>
      </c>
      <c r="R101" s="228"/>
      <c r="S101" s="13" t="s">
        <v>202</v>
      </c>
      <c r="T101" s="13">
        <v>45</v>
      </c>
      <c r="U101" s="13"/>
      <c r="V101" s="352"/>
      <c r="W101" s="149">
        <v>14</v>
      </c>
      <c r="X101" s="191" t="s">
        <v>81</v>
      </c>
      <c r="Y101" s="28" t="s">
        <v>154</v>
      </c>
      <c r="AA101" s="2">
        <f t="shared" si="56"/>
        <v>3</v>
      </c>
      <c r="AB101" s="2">
        <f t="shared" si="57"/>
        <v>0</v>
      </c>
      <c r="AC101" s="2">
        <f t="shared" si="58"/>
        <v>0</v>
      </c>
      <c r="AD101" s="2">
        <f>SUM(AA101:AA104)</f>
        <v>7</v>
      </c>
      <c r="AE101" s="2">
        <f>SUM(AB101:AB104)</f>
        <v>0</v>
      </c>
      <c r="AF101" s="2">
        <f>SUM(AC101:AC104)</f>
        <v>0</v>
      </c>
      <c r="AG101" s="52">
        <f>AD101/11</f>
        <v>0.63636363636363635</v>
      </c>
      <c r="AH101" s="52">
        <f>AE101/11</f>
        <v>0</v>
      </c>
      <c r="AI101" s="52">
        <f>AF101/11</f>
        <v>0</v>
      </c>
    </row>
    <row r="102" spans="2:35" ht="25.5" x14ac:dyDescent="0.2">
      <c r="B102" s="311"/>
      <c r="C102" s="313"/>
      <c r="D102" s="313"/>
      <c r="E102" s="313"/>
      <c r="F102" s="313"/>
      <c r="G102" s="313"/>
      <c r="H102" s="225" t="s">
        <v>82</v>
      </c>
      <c r="I102" s="226" t="s">
        <v>43</v>
      </c>
      <c r="J102" s="226"/>
      <c r="K102" s="226" t="s">
        <v>253</v>
      </c>
      <c r="L102" s="227">
        <f>M102+P102</f>
        <v>3</v>
      </c>
      <c r="M102" s="227">
        <f>IF(J102="m",(N102+O102)*2.5*W102/28,(N102+O102)*2*W102/28)</f>
        <v>2</v>
      </c>
      <c r="N102" s="228">
        <v>2</v>
      </c>
      <c r="O102" s="228"/>
      <c r="P102" s="227">
        <f>IF(J102="m",(Q102+R102)*1.5*W102/28,(Q102+R102)*1*W102/28)</f>
        <v>1</v>
      </c>
      <c r="Q102" s="226">
        <v>2</v>
      </c>
      <c r="R102" s="226"/>
      <c r="S102" s="13" t="s">
        <v>33</v>
      </c>
      <c r="T102" s="13">
        <v>45</v>
      </c>
      <c r="U102" s="13"/>
      <c r="V102" s="352"/>
      <c r="W102" s="149">
        <v>14</v>
      </c>
      <c r="X102" s="191" t="s">
        <v>81</v>
      </c>
      <c r="Y102" s="28" t="s">
        <v>154</v>
      </c>
      <c r="AA102" s="2">
        <f t="shared" si="56"/>
        <v>3</v>
      </c>
      <c r="AB102" s="2">
        <f t="shared" si="57"/>
        <v>0</v>
      </c>
      <c r="AC102" s="2">
        <f t="shared" si="58"/>
        <v>0</v>
      </c>
      <c r="AG102" s="50"/>
      <c r="AH102" s="50"/>
      <c r="AI102" s="50"/>
    </row>
    <row r="103" spans="2:35" ht="26.25" customHeight="1" x14ac:dyDescent="0.2">
      <c r="B103" s="311"/>
      <c r="C103" s="313"/>
      <c r="D103" s="313"/>
      <c r="E103" s="313"/>
      <c r="F103" s="313"/>
      <c r="G103" s="313"/>
      <c r="H103" s="225" t="s">
        <v>244</v>
      </c>
      <c r="I103" s="226" t="s">
        <v>43</v>
      </c>
      <c r="J103" s="226"/>
      <c r="K103" s="226" t="s">
        <v>75</v>
      </c>
      <c r="L103" s="230">
        <f>M103+P103</f>
        <v>1</v>
      </c>
      <c r="M103" s="230">
        <f t="shared" ref="M103" si="65">IF(J103="m",(N103+O103)*2.5*W103/28,(N103+O103)*2*W103/28)</f>
        <v>0</v>
      </c>
      <c r="N103" s="226"/>
      <c r="O103" s="226"/>
      <c r="P103" s="230">
        <f t="shared" ref="P103" si="66">IF(J103="m",(Q103+R103)*1.5*W103/28,(Q103+R103)*1*W103/28)</f>
        <v>1</v>
      </c>
      <c r="Q103" s="226"/>
      <c r="R103" s="226">
        <v>2</v>
      </c>
      <c r="S103" s="1" t="s">
        <v>32</v>
      </c>
      <c r="T103" s="13">
        <v>40</v>
      </c>
      <c r="U103" s="13"/>
      <c r="V103" s="352"/>
      <c r="W103" s="149">
        <v>14</v>
      </c>
      <c r="X103" s="191" t="s">
        <v>81</v>
      </c>
      <c r="Y103" s="28" t="s">
        <v>154</v>
      </c>
      <c r="AA103" s="2">
        <f t="shared" si="56"/>
        <v>1</v>
      </c>
      <c r="AB103" s="2">
        <f t="shared" si="57"/>
        <v>0</v>
      </c>
      <c r="AC103" s="2">
        <f t="shared" si="58"/>
        <v>0</v>
      </c>
      <c r="AG103" s="50"/>
      <c r="AH103" s="50"/>
      <c r="AI103" s="50"/>
    </row>
    <row r="104" spans="2:35" ht="13.5" thickBot="1" x14ac:dyDescent="0.25">
      <c r="B104" s="312"/>
      <c r="C104" s="314"/>
      <c r="D104" s="314"/>
      <c r="E104" s="314"/>
      <c r="F104" s="314"/>
      <c r="G104" s="314"/>
      <c r="H104" s="225" t="s">
        <v>241</v>
      </c>
      <c r="I104" s="164" t="s">
        <v>100</v>
      </c>
      <c r="J104" s="164"/>
      <c r="K104" s="164" t="s">
        <v>234</v>
      </c>
      <c r="L104" s="165">
        <f>M104+P104</f>
        <v>4</v>
      </c>
      <c r="M104" s="165">
        <f t="shared" ref="M104" si="67">IF(J104="m",(N104+O104)*2.5*W104/28,(N104+O104)*2*W104/28)</f>
        <v>0</v>
      </c>
      <c r="N104" s="164"/>
      <c r="O104" s="164"/>
      <c r="P104" s="165">
        <f t="shared" ref="P104" si="68">IF(J104="m",(Q104+R104)*1.5*W104/28,(Q104+R104)*1*W104/28)</f>
        <v>4</v>
      </c>
      <c r="Q104" s="164">
        <v>8</v>
      </c>
      <c r="R104" s="164"/>
      <c r="S104" s="156" t="s">
        <v>203</v>
      </c>
      <c r="T104" s="156">
        <v>10</v>
      </c>
      <c r="U104" s="29"/>
      <c r="V104" s="353"/>
      <c r="W104" s="150">
        <v>14</v>
      </c>
      <c r="X104" s="191" t="s">
        <v>81</v>
      </c>
      <c r="Y104" s="145" t="s">
        <v>154</v>
      </c>
      <c r="AA104" s="2">
        <f t="shared" si="56"/>
        <v>0</v>
      </c>
      <c r="AB104" s="2">
        <f t="shared" si="57"/>
        <v>0</v>
      </c>
      <c r="AC104" s="2">
        <f t="shared" si="58"/>
        <v>0</v>
      </c>
      <c r="AG104" s="50"/>
      <c r="AH104" s="50"/>
      <c r="AI104" s="50"/>
    </row>
    <row r="105" spans="2:35" ht="12.75" customHeight="1" x14ac:dyDescent="0.2">
      <c r="B105" s="299">
        <v>16</v>
      </c>
      <c r="C105" s="302" t="s">
        <v>79</v>
      </c>
      <c r="D105" s="302" t="s">
        <v>87</v>
      </c>
      <c r="E105" s="302" t="s">
        <v>79</v>
      </c>
      <c r="F105" s="302" t="s">
        <v>127</v>
      </c>
      <c r="G105" s="302" t="s">
        <v>10</v>
      </c>
      <c r="H105" s="319"/>
      <c r="I105" s="344"/>
      <c r="J105" s="315"/>
      <c r="K105" s="35">
        <v>16</v>
      </c>
      <c r="L105" s="36">
        <f t="shared" ref="L105:R105" si="69">SUM(L107:L112)</f>
        <v>11</v>
      </c>
      <c r="M105" s="317">
        <f t="shared" si="69"/>
        <v>4</v>
      </c>
      <c r="N105" s="317">
        <f t="shared" si="69"/>
        <v>2</v>
      </c>
      <c r="O105" s="317">
        <f t="shared" si="69"/>
        <v>2</v>
      </c>
      <c r="P105" s="317">
        <f t="shared" si="69"/>
        <v>7</v>
      </c>
      <c r="Q105" s="317">
        <f t="shared" si="69"/>
        <v>10</v>
      </c>
      <c r="R105" s="294">
        <f t="shared" si="69"/>
        <v>4</v>
      </c>
      <c r="S105" s="37">
        <f>K105-L105</f>
        <v>5</v>
      </c>
      <c r="T105" s="147">
        <f>T106/28</f>
        <v>5</v>
      </c>
      <c r="U105" s="147"/>
      <c r="V105" s="351"/>
      <c r="W105" s="90"/>
      <c r="X105" s="132"/>
      <c r="Y105" s="103"/>
      <c r="AG105" s="50"/>
      <c r="AH105" s="50"/>
      <c r="AI105" s="50"/>
    </row>
    <row r="106" spans="2:35" ht="13.5" customHeight="1" thickBot="1" x14ac:dyDescent="0.25">
      <c r="B106" s="311"/>
      <c r="C106" s="313"/>
      <c r="D106" s="313"/>
      <c r="E106" s="313"/>
      <c r="F106" s="313"/>
      <c r="G106" s="313"/>
      <c r="H106" s="350"/>
      <c r="I106" s="346"/>
      <c r="J106" s="316"/>
      <c r="K106" s="31">
        <v>448</v>
      </c>
      <c r="L106" s="32">
        <f>L105*28</f>
        <v>308</v>
      </c>
      <c r="M106" s="318"/>
      <c r="N106" s="318"/>
      <c r="O106" s="318"/>
      <c r="P106" s="318"/>
      <c r="Q106" s="318"/>
      <c r="R106" s="295"/>
      <c r="S106" s="33">
        <f>K106-L106</f>
        <v>140</v>
      </c>
      <c r="T106" s="34">
        <f>SUM(T107:T112)</f>
        <v>140</v>
      </c>
      <c r="U106" s="10"/>
      <c r="V106" s="352"/>
      <c r="W106" s="149"/>
      <c r="X106" s="167"/>
      <c r="Y106" s="104"/>
      <c r="AG106" s="50"/>
      <c r="AH106" s="50"/>
      <c r="AI106" s="50"/>
    </row>
    <row r="107" spans="2:35" ht="53.25" customHeight="1" x14ac:dyDescent="0.2">
      <c r="B107" s="311"/>
      <c r="C107" s="313"/>
      <c r="D107" s="313"/>
      <c r="E107" s="313"/>
      <c r="F107" s="313"/>
      <c r="G107" s="313"/>
      <c r="H107" s="225" t="s">
        <v>250</v>
      </c>
      <c r="I107" s="226" t="s">
        <v>88</v>
      </c>
      <c r="J107" s="226"/>
      <c r="K107" s="280" t="s">
        <v>119</v>
      </c>
      <c r="L107" s="227">
        <f t="shared" ref="L107:L111" si="70">M107+P107</f>
        <v>2</v>
      </c>
      <c r="M107" s="227">
        <f t="shared" ref="M107:M111" si="71">IF(J107="m",(N107+O107)*2.5*W107/28,(N107+O107)*2*W107/28)</f>
        <v>2</v>
      </c>
      <c r="N107" s="228"/>
      <c r="O107" s="228">
        <v>2</v>
      </c>
      <c r="P107" s="227">
        <f t="shared" ref="P107:P111" si="72">IF(J107="m",(Q107+R107)*1.5*W107/28,(Q107+R107)*1*W107/28)</f>
        <v>0</v>
      </c>
      <c r="Q107" s="228"/>
      <c r="R107" s="228"/>
      <c r="S107" s="13" t="s">
        <v>202</v>
      </c>
      <c r="T107" s="13">
        <v>45</v>
      </c>
      <c r="U107" s="13"/>
      <c r="V107" s="352"/>
      <c r="W107" s="149">
        <v>14</v>
      </c>
      <c r="X107" s="194" t="s">
        <v>87</v>
      </c>
      <c r="Y107" s="28" t="s">
        <v>154</v>
      </c>
      <c r="AA107" s="2">
        <f t="shared" si="56"/>
        <v>2</v>
      </c>
      <c r="AB107" s="2">
        <f t="shared" si="57"/>
        <v>0</v>
      </c>
      <c r="AC107" s="2">
        <f t="shared" si="58"/>
        <v>2</v>
      </c>
      <c r="AD107" s="2">
        <f>SUM(AA107:AA112)</f>
        <v>4</v>
      </c>
      <c r="AE107" s="2">
        <f>SUM(AB107:AB112)</f>
        <v>0</v>
      </c>
      <c r="AF107" s="2">
        <f>SUM(AC107:AC112)</f>
        <v>4</v>
      </c>
      <c r="AG107" s="52">
        <f>AD107/11</f>
        <v>0.36363636363636365</v>
      </c>
      <c r="AH107" s="52">
        <f>AE107/11</f>
        <v>0</v>
      </c>
      <c r="AI107" s="52">
        <f>AF107/11</f>
        <v>0.36363636363636365</v>
      </c>
    </row>
    <row r="108" spans="2:35" ht="51" x14ac:dyDescent="0.2">
      <c r="B108" s="311"/>
      <c r="C108" s="313"/>
      <c r="D108" s="313"/>
      <c r="E108" s="313"/>
      <c r="F108" s="313"/>
      <c r="G108" s="313"/>
      <c r="H108" s="237" t="s">
        <v>222</v>
      </c>
      <c r="I108" s="226" t="s">
        <v>220</v>
      </c>
      <c r="J108" s="226"/>
      <c r="K108" s="226" t="s">
        <v>221</v>
      </c>
      <c r="L108" s="230">
        <f t="shared" si="70"/>
        <v>2</v>
      </c>
      <c r="M108" s="227">
        <f t="shared" si="71"/>
        <v>2</v>
      </c>
      <c r="N108" s="226">
        <v>2</v>
      </c>
      <c r="O108" s="226"/>
      <c r="P108" s="227">
        <f t="shared" si="72"/>
        <v>0</v>
      </c>
      <c r="Q108" s="226"/>
      <c r="R108" s="226"/>
      <c r="S108" s="13" t="s">
        <v>33</v>
      </c>
      <c r="T108" s="13">
        <v>45</v>
      </c>
      <c r="U108" s="13"/>
      <c r="V108" s="352"/>
      <c r="W108" s="149">
        <v>14</v>
      </c>
      <c r="X108" s="194" t="s">
        <v>87</v>
      </c>
      <c r="Y108" s="28" t="s">
        <v>154</v>
      </c>
      <c r="AA108" s="2">
        <f>IF(ISNUMBER(SEARCH("Aut",I51)),L51, 0)</f>
        <v>0</v>
      </c>
      <c r="AB108" s="2">
        <f>IF(ISNUMBER(SEARCH("Tst",I51)),L51, 0)</f>
        <v>0</v>
      </c>
      <c r="AC108" s="2">
        <f>IF(ISNUMBER(SEARCH("Calc",I51)),L51, 0)</f>
        <v>2</v>
      </c>
      <c r="AG108" s="50"/>
      <c r="AH108" s="50"/>
      <c r="AI108" s="50"/>
    </row>
    <row r="109" spans="2:35" ht="38.25" x14ac:dyDescent="0.2">
      <c r="B109" s="311"/>
      <c r="C109" s="313"/>
      <c r="D109" s="313"/>
      <c r="E109" s="313"/>
      <c r="F109" s="313"/>
      <c r="G109" s="313"/>
      <c r="H109" s="225" t="s">
        <v>186</v>
      </c>
      <c r="I109" s="226" t="s">
        <v>46</v>
      </c>
      <c r="J109" s="226"/>
      <c r="K109" s="226" t="s">
        <v>60</v>
      </c>
      <c r="L109" s="230">
        <f t="shared" si="70"/>
        <v>2</v>
      </c>
      <c r="M109" s="227">
        <f t="shared" si="71"/>
        <v>0</v>
      </c>
      <c r="N109" s="226"/>
      <c r="O109" s="226"/>
      <c r="P109" s="227">
        <f t="shared" si="72"/>
        <v>2</v>
      </c>
      <c r="Q109" s="226">
        <v>4</v>
      </c>
      <c r="R109" s="226"/>
      <c r="S109" s="1" t="s">
        <v>32</v>
      </c>
      <c r="T109" s="13">
        <v>40</v>
      </c>
      <c r="U109" s="13"/>
      <c r="V109" s="352"/>
      <c r="W109" s="149">
        <v>14</v>
      </c>
      <c r="X109" s="194" t="s">
        <v>87</v>
      </c>
      <c r="Y109" s="28" t="s">
        <v>154</v>
      </c>
      <c r="AA109" s="2">
        <f>IF(ISNUMBER(SEARCH("Aut",I110)),L110, 0)</f>
        <v>2</v>
      </c>
      <c r="AB109" s="2">
        <f>IF(ISNUMBER(SEARCH("Tst",I110)),L110, 0)</f>
        <v>0</v>
      </c>
      <c r="AC109" s="2">
        <f>IF(ISNUMBER(SEARCH("Calc",I110)),L110, 0)</f>
        <v>0</v>
      </c>
      <c r="AG109" s="50"/>
      <c r="AH109" s="50"/>
      <c r="AI109" s="50"/>
    </row>
    <row r="110" spans="2:35" ht="38.25" x14ac:dyDescent="0.2">
      <c r="B110" s="311"/>
      <c r="C110" s="313"/>
      <c r="D110" s="313"/>
      <c r="E110" s="313"/>
      <c r="F110" s="313"/>
      <c r="G110" s="313"/>
      <c r="H110" s="225" t="s">
        <v>186</v>
      </c>
      <c r="I110" s="226" t="s">
        <v>43</v>
      </c>
      <c r="J110" s="226"/>
      <c r="K110" s="226" t="s">
        <v>60</v>
      </c>
      <c r="L110" s="230">
        <f t="shared" si="70"/>
        <v>2</v>
      </c>
      <c r="M110" s="227">
        <f t="shared" si="71"/>
        <v>0</v>
      </c>
      <c r="N110" s="226"/>
      <c r="O110" s="226"/>
      <c r="P110" s="227">
        <f t="shared" si="72"/>
        <v>2</v>
      </c>
      <c r="Q110" s="226">
        <v>4</v>
      </c>
      <c r="R110" s="226"/>
      <c r="S110" s="14" t="s">
        <v>203</v>
      </c>
      <c r="T110" s="14">
        <v>10</v>
      </c>
      <c r="U110" s="13"/>
      <c r="V110" s="352"/>
      <c r="W110" s="149">
        <v>14</v>
      </c>
      <c r="X110" s="194" t="s">
        <v>87</v>
      </c>
      <c r="Y110" s="28" t="s">
        <v>154</v>
      </c>
      <c r="AA110" s="2">
        <f>IF(ISNUMBER(SEARCH("Aut",#REF!)),#REF!, 0)</f>
        <v>0</v>
      </c>
      <c r="AB110" s="2">
        <f>IF(ISNUMBER(SEARCH("Tst",#REF!)),#REF!, 0)</f>
        <v>0</v>
      </c>
      <c r="AC110" s="2">
        <f>IF(ISNUMBER(SEARCH("Calc",#REF!)),#REF!, 0)</f>
        <v>0</v>
      </c>
      <c r="AG110" s="50"/>
      <c r="AH110" s="50"/>
      <c r="AI110" s="50"/>
    </row>
    <row r="111" spans="2:35" ht="38.25" x14ac:dyDescent="0.2">
      <c r="B111" s="311"/>
      <c r="C111" s="313"/>
      <c r="D111" s="313"/>
      <c r="E111" s="313"/>
      <c r="F111" s="313"/>
      <c r="G111" s="313"/>
      <c r="H111" s="225" t="s">
        <v>186</v>
      </c>
      <c r="I111" s="226" t="s">
        <v>38</v>
      </c>
      <c r="J111" s="226"/>
      <c r="K111" s="226" t="s">
        <v>50</v>
      </c>
      <c r="L111" s="230">
        <f t="shared" si="70"/>
        <v>1</v>
      </c>
      <c r="M111" s="230">
        <f t="shared" si="71"/>
        <v>0</v>
      </c>
      <c r="N111" s="226"/>
      <c r="O111" s="226"/>
      <c r="P111" s="230">
        <f t="shared" si="72"/>
        <v>1</v>
      </c>
      <c r="Q111" s="226">
        <v>2</v>
      </c>
      <c r="R111" s="226"/>
      <c r="S111" s="48"/>
      <c r="T111" s="48"/>
      <c r="U111" s="15"/>
      <c r="V111" s="352"/>
      <c r="W111" s="96">
        <v>14</v>
      </c>
      <c r="X111" s="194" t="s">
        <v>87</v>
      </c>
      <c r="Y111" s="28" t="s">
        <v>154</v>
      </c>
      <c r="AG111" s="50"/>
      <c r="AH111" s="50"/>
      <c r="AI111" s="50"/>
    </row>
    <row r="112" spans="2:35" ht="64.5" thickBot="1" x14ac:dyDescent="0.25">
      <c r="B112" s="312"/>
      <c r="C112" s="314"/>
      <c r="D112" s="314"/>
      <c r="E112" s="314"/>
      <c r="F112" s="314"/>
      <c r="G112" s="314"/>
      <c r="H112" s="233" t="s">
        <v>250</v>
      </c>
      <c r="I112" s="164" t="s">
        <v>69</v>
      </c>
      <c r="J112" s="164"/>
      <c r="K112" s="164" t="s">
        <v>57</v>
      </c>
      <c r="L112" s="165">
        <f t="shared" ref="L112" si="73">M112+P112</f>
        <v>2</v>
      </c>
      <c r="M112" s="234">
        <f t="shared" ref="M112" si="74">IF(J112="m",(N112+O112)*2.5*W112/28,(N112+O112)*2*W112/28)</f>
        <v>0</v>
      </c>
      <c r="N112" s="164"/>
      <c r="O112" s="164"/>
      <c r="P112" s="234">
        <f t="shared" ref="P112" si="75">IF(J112="m",(Q112+R112)*1.5*W112/28,(Q112+R112)*1*W112/28)</f>
        <v>2</v>
      </c>
      <c r="Q112" s="164"/>
      <c r="R112" s="164">
        <v>4</v>
      </c>
      <c r="S112" s="29"/>
      <c r="T112" s="29"/>
      <c r="U112" s="29"/>
      <c r="V112" s="353"/>
      <c r="W112" s="150">
        <v>14</v>
      </c>
      <c r="X112" s="194" t="s">
        <v>87</v>
      </c>
      <c r="Y112" s="28" t="s">
        <v>154</v>
      </c>
      <c r="AA112" s="2">
        <f>IF(ISNUMBER(SEARCH("Aut",#REF!)),#REF!, 0)</f>
        <v>0</v>
      </c>
      <c r="AB112" s="2">
        <f>IF(ISNUMBER(SEARCH("Tst",#REF!)),#REF!, 0)</f>
        <v>0</v>
      </c>
      <c r="AC112" s="2">
        <f>IF(ISNUMBER(SEARCH("Calc",#REF!)),#REF!, 0)</f>
        <v>0</v>
      </c>
      <c r="AG112" s="50"/>
      <c r="AH112" s="50"/>
      <c r="AI112" s="50"/>
    </row>
    <row r="113" spans="2:35" ht="14.25" customHeight="1" x14ac:dyDescent="0.2">
      <c r="B113" s="299">
        <v>17</v>
      </c>
      <c r="C113" s="302" t="s">
        <v>79</v>
      </c>
      <c r="D113" s="302" t="s">
        <v>89</v>
      </c>
      <c r="E113" s="302" t="s">
        <v>79</v>
      </c>
      <c r="F113" s="302" t="s">
        <v>127</v>
      </c>
      <c r="G113" s="302" t="s">
        <v>10</v>
      </c>
      <c r="H113" s="319"/>
      <c r="I113" s="344"/>
      <c r="J113" s="315"/>
      <c r="K113" s="35">
        <v>16</v>
      </c>
      <c r="L113" s="36">
        <f t="shared" ref="L113:R113" si="76">SUM(L115:L120)</f>
        <v>11</v>
      </c>
      <c r="M113" s="317">
        <f t="shared" si="76"/>
        <v>4</v>
      </c>
      <c r="N113" s="317">
        <f t="shared" si="76"/>
        <v>2</v>
      </c>
      <c r="O113" s="317">
        <f t="shared" si="76"/>
        <v>2</v>
      </c>
      <c r="P113" s="317">
        <f t="shared" si="76"/>
        <v>7</v>
      </c>
      <c r="Q113" s="317">
        <f t="shared" si="76"/>
        <v>2</v>
      </c>
      <c r="R113" s="294">
        <f t="shared" si="76"/>
        <v>12</v>
      </c>
      <c r="S113" s="37">
        <f>K113-L113</f>
        <v>5</v>
      </c>
      <c r="T113" s="147">
        <f>T114/28</f>
        <v>5</v>
      </c>
      <c r="U113" s="147"/>
      <c r="V113" s="351"/>
      <c r="W113" s="90"/>
      <c r="X113" s="153"/>
      <c r="Y113" s="103"/>
      <c r="AG113" s="50"/>
      <c r="AH113" s="50"/>
      <c r="AI113" s="50"/>
    </row>
    <row r="114" spans="2:35" ht="14.25" customHeight="1" thickBot="1" x14ac:dyDescent="0.25">
      <c r="B114" s="311"/>
      <c r="C114" s="313"/>
      <c r="D114" s="313"/>
      <c r="E114" s="313"/>
      <c r="F114" s="313"/>
      <c r="G114" s="313"/>
      <c r="H114" s="350"/>
      <c r="I114" s="346"/>
      <c r="J114" s="316"/>
      <c r="K114" s="31">
        <v>448</v>
      </c>
      <c r="L114" s="32">
        <f>L113*28</f>
        <v>308</v>
      </c>
      <c r="M114" s="318"/>
      <c r="N114" s="318"/>
      <c r="O114" s="318"/>
      <c r="P114" s="318"/>
      <c r="Q114" s="318"/>
      <c r="R114" s="295"/>
      <c r="S114" s="33">
        <f>K114-L114</f>
        <v>140</v>
      </c>
      <c r="T114" s="34">
        <f>SUM(T115:T120)</f>
        <v>140</v>
      </c>
      <c r="U114" s="10"/>
      <c r="V114" s="352"/>
      <c r="W114" s="149"/>
      <c r="X114" s="192"/>
      <c r="Y114" s="104"/>
      <c r="AG114" s="50"/>
      <c r="AH114" s="50"/>
      <c r="AI114" s="50"/>
    </row>
    <row r="115" spans="2:35" ht="25.5" x14ac:dyDescent="0.2">
      <c r="B115" s="311"/>
      <c r="C115" s="313"/>
      <c r="D115" s="313"/>
      <c r="E115" s="313"/>
      <c r="F115" s="313"/>
      <c r="G115" s="313"/>
      <c r="H115" s="225" t="s">
        <v>90</v>
      </c>
      <c r="I115" s="226" t="s">
        <v>230</v>
      </c>
      <c r="J115" s="226"/>
      <c r="K115" s="235" t="s">
        <v>231</v>
      </c>
      <c r="L115" s="227">
        <f t="shared" ref="L115" si="77">M115+P115</f>
        <v>2</v>
      </c>
      <c r="M115" s="227">
        <f t="shared" ref="M115" si="78">IF(J115="m",(N115+O115)*2.5*W115/28,(N115+O115)*2*W115/28)</f>
        <v>2</v>
      </c>
      <c r="N115" s="228"/>
      <c r="O115" s="228">
        <v>2</v>
      </c>
      <c r="P115" s="227">
        <f t="shared" ref="P115" si="79">IF(J115="m",(Q115+R115)*1.5*W115/28,(Q115+R115)*1*W115/28)</f>
        <v>0</v>
      </c>
      <c r="Q115" s="228"/>
      <c r="R115" s="228"/>
      <c r="S115" s="13" t="s">
        <v>202</v>
      </c>
      <c r="T115" s="13">
        <v>35</v>
      </c>
      <c r="U115" s="13"/>
      <c r="V115" s="352"/>
      <c r="W115" s="149">
        <v>14</v>
      </c>
      <c r="X115" s="194" t="s">
        <v>89</v>
      </c>
      <c r="Y115" s="28" t="s">
        <v>154</v>
      </c>
      <c r="AA115" s="2">
        <f t="shared" si="56"/>
        <v>2</v>
      </c>
      <c r="AB115" s="2">
        <f t="shared" si="57"/>
        <v>2</v>
      </c>
      <c r="AC115" s="2">
        <f t="shared" si="58"/>
        <v>0</v>
      </c>
      <c r="AD115" s="2">
        <f>SUM(AA115:AA120)</f>
        <v>4</v>
      </c>
      <c r="AE115" s="2">
        <f>SUM(AB115:AB120)</f>
        <v>7</v>
      </c>
      <c r="AF115" s="2">
        <f>SUM(AC115:AC120)</f>
        <v>0</v>
      </c>
      <c r="AG115" s="52">
        <f>AD115/11</f>
        <v>0.36363636363636365</v>
      </c>
      <c r="AH115" s="52">
        <f>AE115/11</f>
        <v>0.63636363636363635</v>
      </c>
      <c r="AI115" s="52">
        <f>AF115/11</f>
        <v>0</v>
      </c>
    </row>
    <row r="116" spans="2:35" ht="25.5" x14ac:dyDescent="0.2">
      <c r="B116" s="311"/>
      <c r="C116" s="313"/>
      <c r="D116" s="313"/>
      <c r="E116" s="313"/>
      <c r="F116" s="313"/>
      <c r="G116" s="313"/>
      <c r="H116" s="225" t="s">
        <v>240</v>
      </c>
      <c r="I116" s="226" t="s">
        <v>38</v>
      </c>
      <c r="J116" s="226"/>
      <c r="K116" s="228" t="s">
        <v>196</v>
      </c>
      <c r="L116" s="227">
        <f>M116+P116</f>
        <v>3</v>
      </c>
      <c r="M116" s="227">
        <f>IF(J116="m",(N116+O116)*2.5*W116/28,(N116+O116)*2*W116/28)</f>
        <v>2</v>
      </c>
      <c r="N116" s="228">
        <v>2</v>
      </c>
      <c r="O116" s="228"/>
      <c r="P116" s="227">
        <f>IF(J116="m",(Q116+R116)*1.5*W116/28,(Q116+R116)*1*W116/28)</f>
        <v>1</v>
      </c>
      <c r="Q116" s="228">
        <v>2</v>
      </c>
      <c r="R116" s="228"/>
      <c r="S116" s="13" t="s">
        <v>33</v>
      </c>
      <c r="T116" s="13">
        <v>45</v>
      </c>
      <c r="U116" s="13"/>
      <c r="V116" s="352"/>
      <c r="W116" s="149">
        <v>14</v>
      </c>
      <c r="X116" s="194" t="s">
        <v>89</v>
      </c>
      <c r="Y116" s="28" t="s">
        <v>154</v>
      </c>
      <c r="AA116" s="2">
        <f t="shared" si="56"/>
        <v>0</v>
      </c>
      <c r="AB116" s="2">
        <f t="shared" si="57"/>
        <v>3</v>
      </c>
      <c r="AC116" s="2">
        <f t="shared" si="58"/>
        <v>0</v>
      </c>
      <c r="AG116" s="50"/>
      <c r="AH116" s="50"/>
      <c r="AI116" s="50"/>
    </row>
    <row r="117" spans="2:35" ht="25.5" x14ac:dyDescent="0.2">
      <c r="B117" s="311"/>
      <c r="C117" s="313"/>
      <c r="D117" s="313"/>
      <c r="E117" s="313"/>
      <c r="F117" s="313"/>
      <c r="G117" s="313"/>
      <c r="H117" s="225" t="s">
        <v>190</v>
      </c>
      <c r="I117" s="245" t="s">
        <v>69</v>
      </c>
      <c r="J117" s="226"/>
      <c r="K117" s="245" t="s">
        <v>56</v>
      </c>
      <c r="L117" s="230">
        <f t="shared" ref="L117:L119" si="80">M117+P117</f>
        <v>2</v>
      </c>
      <c r="M117" s="230">
        <f>IF(J117="m",(N117+O117)*2.5*W117/28,(N117+O117)*2*W117/28)</f>
        <v>0</v>
      </c>
      <c r="N117" s="226"/>
      <c r="O117" s="226"/>
      <c r="P117" s="230">
        <f>IF(J117="m",(Q117+R117)*1.5*W117/28,(Q117+R117)*1*W117/28)</f>
        <v>2</v>
      </c>
      <c r="Q117" s="226"/>
      <c r="R117" s="226">
        <v>4</v>
      </c>
      <c r="S117" s="1" t="s">
        <v>32</v>
      </c>
      <c r="T117" s="13">
        <v>30</v>
      </c>
      <c r="U117" s="13"/>
      <c r="V117" s="352"/>
      <c r="W117" s="149">
        <v>14</v>
      </c>
      <c r="X117" s="194" t="s">
        <v>89</v>
      </c>
      <c r="Y117" s="28" t="s">
        <v>154</v>
      </c>
      <c r="AA117" s="2">
        <f t="shared" si="56"/>
        <v>0</v>
      </c>
      <c r="AB117" s="2">
        <f t="shared" si="57"/>
        <v>0</v>
      </c>
      <c r="AC117" s="2">
        <f t="shared" si="58"/>
        <v>0</v>
      </c>
      <c r="AG117" s="50"/>
      <c r="AH117" s="50"/>
      <c r="AI117" s="50"/>
    </row>
    <row r="118" spans="2:35" x14ac:dyDescent="0.2">
      <c r="B118" s="311"/>
      <c r="C118" s="313"/>
      <c r="D118" s="313"/>
      <c r="E118" s="313"/>
      <c r="F118" s="313"/>
      <c r="G118" s="313"/>
      <c r="H118" s="225" t="s">
        <v>123</v>
      </c>
      <c r="I118" s="226" t="s">
        <v>93</v>
      </c>
      <c r="J118" s="226"/>
      <c r="K118" s="226" t="s">
        <v>232</v>
      </c>
      <c r="L118" s="230">
        <f t="shared" si="80"/>
        <v>1</v>
      </c>
      <c r="M118" s="230">
        <f t="shared" ref="M118:M119" si="81">IF(J118="m",(N118+O118)*2.5*W118/28,(N118+O118)*2*W118/28)</f>
        <v>0</v>
      </c>
      <c r="N118" s="226"/>
      <c r="O118" s="226"/>
      <c r="P118" s="230">
        <f t="shared" ref="P118:P119" si="82">IF(J118="m",(Q118+R118)*1.5*W118/28,(Q118+R118)*1*W118/28)</f>
        <v>1</v>
      </c>
      <c r="Q118" s="226"/>
      <c r="R118" s="226">
        <v>2</v>
      </c>
      <c r="S118" s="14" t="s">
        <v>203</v>
      </c>
      <c r="T118" s="14">
        <v>30</v>
      </c>
      <c r="U118" s="13"/>
      <c r="V118" s="352"/>
      <c r="W118" s="149">
        <v>14</v>
      </c>
      <c r="X118" s="194" t="s">
        <v>89</v>
      </c>
      <c r="Y118" s="28" t="s">
        <v>154</v>
      </c>
      <c r="AA118" s="2">
        <f t="shared" si="56"/>
        <v>1</v>
      </c>
      <c r="AB118" s="2">
        <f t="shared" si="57"/>
        <v>1</v>
      </c>
      <c r="AC118" s="2">
        <f t="shared" si="58"/>
        <v>0</v>
      </c>
      <c r="AG118" s="50"/>
      <c r="AH118" s="50"/>
      <c r="AI118" s="50"/>
    </row>
    <row r="119" spans="2:35" x14ac:dyDescent="0.2">
      <c r="B119" s="311"/>
      <c r="C119" s="313"/>
      <c r="D119" s="313"/>
      <c r="E119" s="313"/>
      <c r="F119" s="313"/>
      <c r="G119" s="313"/>
      <c r="H119" s="225" t="s">
        <v>90</v>
      </c>
      <c r="I119" s="226" t="s">
        <v>93</v>
      </c>
      <c r="J119" s="226"/>
      <c r="K119" s="226" t="s">
        <v>232</v>
      </c>
      <c r="L119" s="230">
        <f t="shared" si="80"/>
        <v>1</v>
      </c>
      <c r="M119" s="230">
        <f t="shared" si="81"/>
        <v>0</v>
      </c>
      <c r="N119" s="226"/>
      <c r="O119" s="226"/>
      <c r="P119" s="230">
        <f t="shared" si="82"/>
        <v>1</v>
      </c>
      <c r="Q119" s="226"/>
      <c r="R119" s="226">
        <v>2</v>
      </c>
      <c r="S119" s="10"/>
      <c r="T119" s="10"/>
      <c r="U119" s="13"/>
      <c r="V119" s="352"/>
      <c r="W119" s="149">
        <v>14</v>
      </c>
      <c r="X119" s="194" t="s">
        <v>89</v>
      </c>
      <c r="Y119" s="28" t="s">
        <v>154</v>
      </c>
      <c r="AA119" s="2">
        <f t="shared" si="56"/>
        <v>1</v>
      </c>
      <c r="AB119" s="2">
        <f t="shared" si="57"/>
        <v>1</v>
      </c>
      <c r="AC119" s="2">
        <f t="shared" si="58"/>
        <v>0</v>
      </c>
      <c r="AG119" s="50"/>
      <c r="AH119" s="50"/>
      <c r="AI119" s="50"/>
    </row>
    <row r="120" spans="2:35" ht="13.5" thickBot="1" x14ac:dyDescent="0.25">
      <c r="B120" s="312"/>
      <c r="C120" s="314"/>
      <c r="D120" s="314"/>
      <c r="E120" s="314"/>
      <c r="F120" s="314"/>
      <c r="G120" s="314"/>
      <c r="H120" s="225" t="s">
        <v>90</v>
      </c>
      <c r="I120" s="226" t="s">
        <v>69</v>
      </c>
      <c r="J120" s="226"/>
      <c r="K120" s="226" t="s">
        <v>60</v>
      </c>
      <c r="L120" s="230">
        <f t="shared" ref="L120" si="83">M120+P120</f>
        <v>2</v>
      </c>
      <c r="M120" s="230">
        <f t="shared" ref="M120" si="84">IF(J120="m",(N120+O120)*2.5*W120/28,(N120+O120)*2*W120/28)</f>
        <v>0</v>
      </c>
      <c r="N120" s="226"/>
      <c r="O120" s="226"/>
      <c r="P120" s="230">
        <f t="shared" ref="P120" si="85">IF(J120="m",(Q120+R120)*1.5*W120/28,(Q120+R120)*1*W120/28)</f>
        <v>2</v>
      </c>
      <c r="Q120" s="226"/>
      <c r="R120" s="226">
        <v>4</v>
      </c>
      <c r="S120" s="114"/>
      <c r="T120" s="128"/>
      <c r="U120" s="29"/>
      <c r="V120" s="353"/>
      <c r="W120" s="150">
        <v>14</v>
      </c>
      <c r="X120" s="194" t="s">
        <v>89</v>
      </c>
      <c r="Y120" s="28" t="s">
        <v>154</v>
      </c>
      <c r="AA120" s="2">
        <f t="shared" si="56"/>
        <v>0</v>
      </c>
      <c r="AB120" s="2">
        <f t="shared" si="57"/>
        <v>0</v>
      </c>
      <c r="AC120" s="2">
        <f t="shared" si="58"/>
        <v>0</v>
      </c>
      <c r="AG120" s="50"/>
      <c r="AH120" s="50"/>
      <c r="AI120" s="50"/>
    </row>
    <row r="121" spans="2:35" ht="12.75" customHeight="1" x14ac:dyDescent="0.2">
      <c r="B121" s="299">
        <v>18</v>
      </c>
      <c r="C121" s="302" t="s">
        <v>79</v>
      </c>
      <c r="D121" s="302" t="s">
        <v>92</v>
      </c>
      <c r="E121" s="302" t="s">
        <v>79</v>
      </c>
      <c r="F121" s="302" t="s">
        <v>135</v>
      </c>
      <c r="G121" s="302" t="s">
        <v>10</v>
      </c>
      <c r="H121" s="319"/>
      <c r="I121" s="344"/>
      <c r="J121" s="315"/>
      <c r="K121" s="35">
        <v>16</v>
      </c>
      <c r="L121" s="36">
        <f t="shared" ref="L121:R121" si="86">SUM(L123:L129)</f>
        <v>11</v>
      </c>
      <c r="M121" s="317">
        <f t="shared" si="86"/>
        <v>6</v>
      </c>
      <c r="N121" s="317">
        <f t="shared" si="86"/>
        <v>4</v>
      </c>
      <c r="O121" s="317">
        <f t="shared" si="86"/>
        <v>2</v>
      </c>
      <c r="P121" s="317">
        <f t="shared" si="86"/>
        <v>5</v>
      </c>
      <c r="Q121" s="317">
        <f t="shared" si="86"/>
        <v>8</v>
      </c>
      <c r="R121" s="294">
        <f t="shared" si="86"/>
        <v>2</v>
      </c>
      <c r="S121" s="37">
        <f>K121-L121</f>
        <v>5</v>
      </c>
      <c r="T121" s="147">
        <f>T122/28</f>
        <v>5</v>
      </c>
      <c r="U121" s="147"/>
      <c r="V121" s="351"/>
      <c r="W121" s="90"/>
      <c r="X121" s="153"/>
      <c r="Y121" s="196"/>
      <c r="AG121" s="50"/>
      <c r="AH121" s="50"/>
      <c r="AI121" s="50"/>
    </row>
    <row r="122" spans="2:35" ht="13.5" customHeight="1" thickBot="1" x14ac:dyDescent="0.25">
      <c r="B122" s="311"/>
      <c r="C122" s="313"/>
      <c r="D122" s="313"/>
      <c r="E122" s="313"/>
      <c r="F122" s="313"/>
      <c r="G122" s="313"/>
      <c r="H122" s="350"/>
      <c r="I122" s="346"/>
      <c r="J122" s="316"/>
      <c r="K122" s="31">
        <v>448</v>
      </c>
      <c r="L122" s="32">
        <f>L121*28</f>
        <v>308</v>
      </c>
      <c r="M122" s="318"/>
      <c r="N122" s="318"/>
      <c r="O122" s="318"/>
      <c r="P122" s="318"/>
      <c r="Q122" s="318"/>
      <c r="R122" s="295"/>
      <c r="S122" s="33">
        <f>K122-L122</f>
        <v>140</v>
      </c>
      <c r="T122" s="34">
        <f>SUM(T123:T129)</f>
        <v>140</v>
      </c>
      <c r="U122" s="10"/>
      <c r="V122" s="352"/>
      <c r="W122" s="149"/>
      <c r="X122" s="192"/>
      <c r="Y122" s="193"/>
      <c r="AG122" s="50"/>
      <c r="AH122" s="50"/>
      <c r="AI122" s="50"/>
    </row>
    <row r="123" spans="2:35" ht="25.5" x14ac:dyDescent="0.2">
      <c r="B123" s="311"/>
      <c r="C123" s="313"/>
      <c r="D123" s="313"/>
      <c r="E123" s="313"/>
      <c r="F123" s="313"/>
      <c r="G123" s="313"/>
      <c r="H123" s="225" t="s">
        <v>145</v>
      </c>
      <c r="I123" s="226" t="s">
        <v>38</v>
      </c>
      <c r="J123" s="226"/>
      <c r="K123" s="235" t="s">
        <v>13</v>
      </c>
      <c r="L123" s="227">
        <f t="shared" ref="L123:L129" si="87">M123+P123</f>
        <v>2</v>
      </c>
      <c r="M123" s="227">
        <f t="shared" ref="M123:M129" si="88">IF(J123="m",(N123+O123)*2.5*W123/28,(N123+O123)*2*W123/28)</f>
        <v>2</v>
      </c>
      <c r="N123" s="226">
        <v>2</v>
      </c>
      <c r="O123" s="228"/>
      <c r="P123" s="227">
        <f t="shared" ref="P123:P129" si="89">IF(J123="m",(Q123+R123)*1.5*W123/28,(Q123+R123)*1*W123/28)</f>
        <v>0</v>
      </c>
      <c r="Q123" s="226"/>
      <c r="R123" s="226"/>
      <c r="S123" s="13" t="s">
        <v>202</v>
      </c>
      <c r="T123" s="13">
        <v>45</v>
      </c>
      <c r="U123" s="13"/>
      <c r="V123" s="352"/>
      <c r="W123" s="149">
        <v>14</v>
      </c>
      <c r="X123" s="194" t="s">
        <v>92</v>
      </c>
      <c r="Y123" s="28" t="s">
        <v>154</v>
      </c>
      <c r="AA123" s="2">
        <f t="shared" ref="AA123:AA189" si="90">IF(ISNUMBER(SEARCH("Aut",I123)),L123, 0)</f>
        <v>0</v>
      </c>
      <c r="AB123" s="2">
        <f t="shared" ref="AB123:AB189" si="91">IF(ISNUMBER(SEARCH("Tst",I123)),L123, 0)</f>
        <v>2</v>
      </c>
      <c r="AC123" s="2">
        <f t="shared" ref="AC123:AC189" si="92">IF(ISNUMBER(SEARCH("Calc",I123)),L123, 0)</f>
        <v>0</v>
      </c>
      <c r="AD123" s="2">
        <f>SUM(AA123:AA129)</f>
        <v>8</v>
      </c>
      <c r="AE123" s="2">
        <f>SUM(AB123:AB129)</f>
        <v>6</v>
      </c>
      <c r="AF123" s="2">
        <f>SUM(AC123:AC129)</f>
        <v>2</v>
      </c>
      <c r="AG123" s="52">
        <f>AD123/11</f>
        <v>0.72727272727272729</v>
      </c>
      <c r="AH123" s="52">
        <f>AE123/11</f>
        <v>0.54545454545454541</v>
      </c>
      <c r="AI123" s="52">
        <f>AF123/11</f>
        <v>0.18181818181818182</v>
      </c>
    </row>
    <row r="124" spans="2:35" ht="25.5" customHeight="1" x14ac:dyDescent="0.2">
      <c r="B124" s="311"/>
      <c r="C124" s="313"/>
      <c r="D124" s="313"/>
      <c r="E124" s="313"/>
      <c r="F124" s="313"/>
      <c r="G124" s="313"/>
      <c r="H124" s="225" t="s">
        <v>187</v>
      </c>
      <c r="I124" s="226" t="s">
        <v>93</v>
      </c>
      <c r="J124" s="226"/>
      <c r="K124" s="226" t="s">
        <v>47</v>
      </c>
      <c r="L124" s="227">
        <f t="shared" si="87"/>
        <v>2</v>
      </c>
      <c r="M124" s="227">
        <f t="shared" si="88"/>
        <v>2</v>
      </c>
      <c r="N124" s="226">
        <v>2</v>
      </c>
      <c r="O124" s="228"/>
      <c r="P124" s="227">
        <f t="shared" si="89"/>
        <v>0</v>
      </c>
      <c r="Q124" s="226"/>
      <c r="R124" s="226"/>
      <c r="S124" s="13" t="s">
        <v>33</v>
      </c>
      <c r="T124" s="13">
        <v>45</v>
      </c>
      <c r="U124" s="13"/>
      <c r="V124" s="352"/>
      <c r="W124" s="149">
        <v>14</v>
      </c>
      <c r="X124" s="194" t="s">
        <v>92</v>
      </c>
      <c r="Y124" s="28" t="s">
        <v>154</v>
      </c>
      <c r="AA124" s="2">
        <f t="shared" si="90"/>
        <v>2</v>
      </c>
      <c r="AB124" s="2">
        <f t="shared" si="91"/>
        <v>2</v>
      </c>
      <c r="AC124" s="2">
        <f t="shared" si="92"/>
        <v>0</v>
      </c>
      <c r="AG124" s="50"/>
      <c r="AH124" s="50"/>
      <c r="AI124" s="50"/>
    </row>
    <row r="125" spans="2:35" ht="38.25" x14ac:dyDescent="0.2">
      <c r="B125" s="311"/>
      <c r="C125" s="313"/>
      <c r="D125" s="313"/>
      <c r="E125" s="313"/>
      <c r="F125" s="313"/>
      <c r="G125" s="313"/>
      <c r="H125" s="225" t="s">
        <v>216</v>
      </c>
      <c r="I125" s="226" t="s">
        <v>142</v>
      </c>
      <c r="J125" s="226"/>
      <c r="K125" s="226" t="s">
        <v>217</v>
      </c>
      <c r="L125" s="227">
        <f t="shared" si="87"/>
        <v>2</v>
      </c>
      <c r="M125" s="227">
        <f t="shared" si="88"/>
        <v>2</v>
      </c>
      <c r="N125" s="226"/>
      <c r="O125" s="226">
        <v>2</v>
      </c>
      <c r="P125" s="227">
        <f t="shared" si="89"/>
        <v>0</v>
      </c>
      <c r="Q125" s="226"/>
      <c r="R125" s="226"/>
      <c r="S125" s="1" t="s">
        <v>32</v>
      </c>
      <c r="T125" s="13">
        <v>30</v>
      </c>
      <c r="U125" s="13"/>
      <c r="V125" s="352"/>
      <c r="W125" s="149">
        <v>14</v>
      </c>
      <c r="X125" s="194" t="s">
        <v>92</v>
      </c>
      <c r="Y125" s="28" t="s">
        <v>154</v>
      </c>
      <c r="AA125" s="2">
        <f t="shared" si="90"/>
        <v>2</v>
      </c>
      <c r="AB125" s="2">
        <f t="shared" si="91"/>
        <v>2</v>
      </c>
      <c r="AC125" s="2">
        <f t="shared" si="92"/>
        <v>2</v>
      </c>
      <c r="AG125" s="50"/>
      <c r="AH125" s="50"/>
      <c r="AI125" s="50"/>
    </row>
    <row r="126" spans="2:35" ht="25.5" customHeight="1" x14ac:dyDescent="0.2">
      <c r="B126" s="311"/>
      <c r="C126" s="313"/>
      <c r="D126" s="313"/>
      <c r="E126" s="313"/>
      <c r="F126" s="313"/>
      <c r="G126" s="313"/>
      <c r="H126" s="225" t="s">
        <v>187</v>
      </c>
      <c r="I126" s="226" t="s">
        <v>43</v>
      </c>
      <c r="J126" s="226"/>
      <c r="K126" s="226" t="s">
        <v>50</v>
      </c>
      <c r="L126" s="227">
        <f t="shared" si="87"/>
        <v>1</v>
      </c>
      <c r="M126" s="227">
        <f t="shared" si="88"/>
        <v>0</v>
      </c>
      <c r="N126" s="226"/>
      <c r="O126" s="228"/>
      <c r="P126" s="227">
        <f t="shared" si="89"/>
        <v>1</v>
      </c>
      <c r="Q126" s="226">
        <v>2</v>
      </c>
      <c r="R126" s="226"/>
      <c r="S126" s="14" t="s">
        <v>203</v>
      </c>
      <c r="T126" s="14">
        <v>20</v>
      </c>
      <c r="U126" s="13"/>
      <c r="V126" s="352"/>
      <c r="W126" s="149">
        <v>14</v>
      </c>
      <c r="X126" s="194" t="s">
        <v>92</v>
      </c>
      <c r="Y126" s="28" t="s">
        <v>154</v>
      </c>
      <c r="AA126" s="2">
        <f t="shared" si="90"/>
        <v>1</v>
      </c>
      <c r="AB126" s="2">
        <f t="shared" si="91"/>
        <v>0</v>
      </c>
      <c r="AC126" s="2">
        <f t="shared" si="92"/>
        <v>0</v>
      </c>
      <c r="AG126" s="50"/>
      <c r="AH126" s="50"/>
      <c r="AI126" s="50"/>
    </row>
    <row r="127" spans="2:35" ht="25.5" customHeight="1" x14ac:dyDescent="0.2">
      <c r="B127" s="311"/>
      <c r="C127" s="313"/>
      <c r="D127" s="313"/>
      <c r="E127" s="313"/>
      <c r="F127" s="313"/>
      <c r="G127" s="313"/>
      <c r="H127" s="225" t="s">
        <v>187</v>
      </c>
      <c r="I127" s="226" t="s">
        <v>93</v>
      </c>
      <c r="J127" s="226"/>
      <c r="K127" s="226" t="s">
        <v>50</v>
      </c>
      <c r="L127" s="230">
        <f t="shared" si="87"/>
        <v>1</v>
      </c>
      <c r="M127" s="227">
        <f t="shared" si="88"/>
        <v>0</v>
      </c>
      <c r="N127" s="226"/>
      <c r="O127" s="228"/>
      <c r="P127" s="227">
        <f t="shared" si="89"/>
        <v>1</v>
      </c>
      <c r="Q127" s="226">
        <v>2</v>
      </c>
      <c r="R127" s="226"/>
      <c r="S127" s="14"/>
      <c r="T127" s="14"/>
      <c r="U127" s="13"/>
      <c r="V127" s="352"/>
      <c r="W127" s="149">
        <v>14</v>
      </c>
      <c r="X127" s="194" t="s">
        <v>92</v>
      </c>
      <c r="Y127" s="28" t="s">
        <v>154</v>
      </c>
      <c r="AG127" s="50"/>
      <c r="AH127" s="50"/>
      <c r="AI127" s="50"/>
    </row>
    <row r="128" spans="2:35" ht="37.5" customHeight="1" x14ac:dyDescent="0.2">
      <c r="B128" s="311"/>
      <c r="C128" s="313"/>
      <c r="D128" s="313"/>
      <c r="E128" s="313"/>
      <c r="F128" s="313"/>
      <c r="G128" s="313"/>
      <c r="H128" s="225" t="s">
        <v>169</v>
      </c>
      <c r="I128" s="245" t="s">
        <v>43</v>
      </c>
      <c r="J128" s="226"/>
      <c r="K128" s="245" t="s">
        <v>66</v>
      </c>
      <c r="L128" s="230">
        <f t="shared" si="87"/>
        <v>1</v>
      </c>
      <c r="M128" s="227">
        <f t="shared" si="88"/>
        <v>0</v>
      </c>
      <c r="N128" s="245"/>
      <c r="O128" s="245"/>
      <c r="P128" s="227">
        <f t="shared" si="89"/>
        <v>1</v>
      </c>
      <c r="Q128" s="245"/>
      <c r="R128" s="245">
        <v>2</v>
      </c>
      <c r="S128" s="10"/>
      <c r="T128" s="10"/>
      <c r="U128" s="13"/>
      <c r="V128" s="352"/>
      <c r="W128" s="149">
        <v>14</v>
      </c>
      <c r="X128" s="194" t="s">
        <v>92</v>
      </c>
      <c r="Y128" s="28" t="s">
        <v>154</v>
      </c>
      <c r="AA128" s="2">
        <f t="shared" si="90"/>
        <v>1</v>
      </c>
      <c r="AB128" s="2">
        <f t="shared" si="91"/>
        <v>0</v>
      </c>
      <c r="AC128" s="2">
        <f t="shared" si="92"/>
        <v>0</v>
      </c>
      <c r="AG128" s="50"/>
      <c r="AH128" s="50"/>
      <c r="AI128" s="50"/>
    </row>
    <row r="129" spans="1:37" s="45" customFormat="1" ht="39" thickBot="1" x14ac:dyDescent="0.25">
      <c r="A129" s="166"/>
      <c r="B129" s="312"/>
      <c r="C129" s="314"/>
      <c r="D129" s="314"/>
      <c r="E129" s="314"/>
      <c r="F129" s="314"/>
      <c r="G129" s="314"/>
      <c r="H129" s="233" t="s">
        <v>218</v>
      </c>
      <c r="I129" s="164" t="s">
        <v>43</v>
      </c>
      <c r="J129" s="164"/>
      <c r="K129" s="164" t="s">
        <v>14</v>
      </c>
      <c r="L129" s="234">
        <f t="shared" si="87"/>
        <v>2</v>
      </c>
      <c r="M129" s="234">
        <f t="shared" si="88"/>
        <v>0</v>
      </c>
      <c r="N129" s="164"/>
      <c r="O129" s="255"/>
      <c r="P129" s="165">
        <f t="shared" si="89"/>
        <v>2</v>
      </c>
      <c r="Q129" s="164">
        <v>4</v>
      </c>
      <c r="R129" s="164"/>
      <c r="S129" s="106"/>
      <c r="T129" s="106"/>
      <c r="U129" s="29"/>
      <c r="V129" s="353"/>
      <c r="W129" s="150">
        <v>14</v>
      </c>
      <c r="X129" s="194" t="s">
        <v>92</v>
      </c>
      <c r="Y129" s="28" t="s">
        <v>154</v>
      </c>
      <c r="Z129" s="2"/>
      <c r="AA129" s="2">
        <f t="shared" si="90"/>
        <v>2</v>
      </c>
      <c r="AB129" s="2">
        <f t="shared" si="91"/>
        <v>0</v>
      </c>
      <c r="AC129" s="2">
        <f t="shared" si="92"/>
        <v>0</v>
      </c>
      <c r="AD129" s="2"/>
      <c r="AE129" s="2"/>
      <c r="AF129" s="2"/>
      <c r="AG129" s="50"/>
      <c r="AH129" s="50"/>
      <c r="AI129" s="50"/>
      <c r="AJ129" s="2"/>
      <c r="AK129" s="2"/>
    </row>
    <row r="130" spans="1:37" ht="14.25" customHeight="1" x14ac:dyDescent="0.2">
      <c r="B130" s="299">
        <v>19</v>
      </c>
      <c r="C130" s="302" t="s">
        <v>79</v>
      </c>
      <c r="D130" s="302" t="s">
        <v>94</v>
      </c>
      <c r="E130" s="302" t="s">
        <v>79</v>
      </c>
      <c r="F130" s="302" t="s">
        <v>135</v>
      </c>
      <c r="G130" s="302" t="s">
        <v>10</v>
      </c>
      <c r="H130" s="319"/>
      <c r="I130" s="344"/>
      <c r="J130" s="315"/>
      <c r="K130" s="35">
        <v>16</v>
      </c>
      <c r="L130" s="36">
        <f t="shared" ref="L130:R130" si="93">SUM(L132:L139)</f>
        <v>11</v>
      </c>
      <c r="M130" s="317">
        <f t="shared" si="93"/>
        <v>6</v>
      </c>
      <c r="N130" s="317">
        <f t="shared" si="93"/>
        <v>2</v>
      </c>
      <c r="O130" s="317">
        <f t="shared" si="93"/>
        <v>4</v>
      </c>
      <c r="P130" s="317">
        <f t="shared" si="93"/>
        <v>5</v>
      </c>
      <c r="Q130" s="317">
        <f t="shared" si="93"/>
        <v>7</v>
      </c>
      <c r="R130" s="294">
        <f t="shared" si="93"/>
        <v>3</v>
      </c>
      <c r="S130" s="37">
        <f>K130-L130</f>
        <v>5</v>
      </c>
      <c r="T130" s="147">
        <f>T131/28</f>
        <v>5</v>
      </c>
      <c r="U130" s="147"/>
      <c r="V130" s="351"/>
      <c r="W130" s="90"/>
      <c r="X130" s="153"/>
      <c r="Y130" s="103"/>
      <c r="AG130" s="50"/>
      <c r="AH130" s="50"/>
      <c r="AI130" s="50"/>
    </row>
    <row r="131" spans="1:37" x14ac:dyDescent="0.2">
      <c r="B131" s="311"/>
      <c r="C131" s="313"/>
      <c r="D131" s="313"/>
      <c r="E131" s="313"/>
      <c r="F131" s="313"/>
      <c r="G131" s="313"/>
      <c r="H131" s="320"/>
      <c r="I131" s="345"/>
      <c r="J131" s="341"/>
      <c r="K131" s="42">
        <v>448</v>
      </c>
      <c r="L131" s="43">
        <f>L130*28</f>
        <v>308</v>
      </c>
      <c r="M131" s="354"/>
      <c r="N131" s="354"/>
      <c r="O131" s="354"/>
      <c r="P131" s="354"/>
      <c r="Q131" s="354"/>
      <c r="R131" s="423"/>
      <c r="S131" s="33">
        <f>K131-L131</f>
        <v>140</v>
      </c>
      <c r="T131" s="34">
        <f>SUM(T132:T139)</f>
        <v>140</v>
      </c>
      <c r="U131" s="10"/>
      <c r="V131" s="352"/>
      <c r="W131" s="149"/>
      <c r="X131" s="192"/>
      <c r="Y131" s="104"/>
      <c r="AG131" s="50"/>
      <c r="AH131" s="50"/>
      <c r="AI131" s="50"/>
    </row>
    <row r="132" spans="1:37" ht="25.5" x14ac:dyDescent="0.2">
      <c r="B132" s="311"/>
      <c r="C132" s="313"/>
      <c r="D132" s="313"/>
      <c r="E132" s="313"/>
      <c r="F132" s="313"/>
      <c r="G132" s="313"/>
      <c r="H132" s="225" t="s">
        <v>233</v>
      </c>
      <c r="I132" s="226" t="s">
        <v>58</v>
      </c>
      <c r="J132" s="226"/>
      <c r="K132" s="226" t="s">
        <v>146</v>
      </c>
      <c r="L132" s="230">
        <f t="shared" ref="L132:L135" si="94">M132+P132</f>
        <v>2</v>
      </c>
      <c r="M132" s="230">
        <f t="shared" ref="M132:M135" si="95">IF(J132="m",(N132+O132)*2.5*W132/28,(N132+O132)*2*W132/28)</f>
        <v>2</v>
      </c>
      <c r="N132" s="226">
        <v>2</v>
      </c>
      <c r="O132" s="226"/>
      <c r="P132" s="230">
        <f t="shared" ref="P132:P139" si="96">IF(J132="m",(Q132+R132)*1.5*W132/28,(Q132+R132)*1*W132/28)</f>
        <v>0</v>
      </c>
      <c r="Q132" s="226"/>
      <c r="R132" s="226"/>
      <c r="S132" s="13" t="s">
        <v>202</v>
      </c>
      <c r="T132" s="13">
        <v>45</v>
      </c>
      <c r="U132" s="13"/>
      <c r="V132" s="352"/>
      <c r="W132" s="149">
        <v>14</v>
      </c>
      <c r="X132" s="194" t="s">
        <v>94</v>
      </c>
      <c r="Y132" s="28" t="s">
        <v>154</v>
      </c>
      <c r="AA132" s="2">
        <f t="shared" si="90"/>
        <v>2</v>
      </c>
      <c r="AB132" s="2">
        <f t="shared" si="91"/>
        <v>0</v>
      </c>
      <c r="AC132" s="2">
        <f t="shared" si="92"/>
        <v>2</v>
      </c>
      <c r="AD132" s="2">
        <f>SUM(AA132:AA139)</f>
        <v>7</v>
      </c>
      <c r="AE132" s="2">
        <f>SUM(AB132:AB139)</f>
        <v>2</v>
      </c>
      <c r="AF132" s="2">
        <f>SUM(AC132:AC139)</f>
        <v>6</v>
      </c>
      <c r="AG132" s="52">
        <f>AD132/11</f>
        <v>0.63636363636363635</v>
      </c>
      <c r="AH132" s="52">
        <f>AE132/11</f>
        <v>0.18181818181818182</v>
      </c>
      <c r="AI132" s="52">
        <f>AF132/11</f>
        <v>0.54545454545454541</v>
      </c>
    </row>
    <row r="133" spans="1:37" ht="25.5" x14ac:dyDescent="0.2">
      <c r="B133" s="311"/>
      <c r="C133" s="313"/>
      <c r="D133" s="313"/>
      <c r="E133" s="313"/>
      <c r="F133" s="313"/>
      <c r="G133" s="313"/>
      <c r="H133" s="225" t="s">
        <v>95</v>
      </c>
      <c r="I133" s="226" t="s">
        <v>36</v>
      </c>
      <c r="J133" s="226"/>
      <c r="K133" s="226" t="s">
        <v>119</v>
      </c>
      <c r="L133" s="227">
        <f t="shared" si="94"/>
        <v>2</v>
      </c>
      <c r="M133" s="230">
        <f t="shared" si="95"/>
        <v>2</v>
      </c>
      <c r="N133" s="226"/>
      <c r="O133" s="226">
        <v>2</v>
      </c>
      <c r="P133" s="227">
        <f t="shared" si="96"/>
        <v>0</v>
      </c>
      <c r="Q133" s="228"/>
      <c r="R133" s="228"/>
      <c r="S133" s="13" t="s">
        <v>33</v>
      </c>
      <c r="T133" s="13">
        <v>45</v>
      </c>
      <c r="U133" s="13"/>
      <c r="V133" s="352"/>
      <c r="W133" s="149">
        <v>14</v>
      </c>
      <c r="X133" s="194" t="s">
        <v>94</v>
      </c>
      <c r="Y133" s="28" t="s">
        <v>154</v>
      </c>
      <c r="AA133" s="2">
        <f t="shared" si="90"/>
        <v>2</v>
      </c>
      <c r="AB133" s="2">
        <f t="shared" si="91"/>
        <v>2</v>
      </c>
      <c r="AC133" s="2">
        <f t="shared" si="92"/>
        <v>2</v>
      </c>
      <c r="AG133" s="50"/>
      <c r="AH133" s="50"/>
      <c r="AI133" s="50"/>
    </row>
    <row r="134" spans="1:37" ht="25.5" x14ac:dyDescent="0.2">
      <c r="B134" s="311"/>
      <c r="C134" s="313"/>
      <c r="D134" s="313"/>
      <c r="E134" s="313"/>
      <c r="F134" s="313"/>
      <c r="G134" s="313"/>
      <c r="H134" s="225" t="s">
        <v>67</v>
      </c>
      <c r="I134" s="226" t="s">
        <v>142</v>
      </c>
      <c r="J134" s="226"/>
      <c r="K134" s="232" t="s">
        <v>116</v>
      </c>
      <c r="L134" s="227">
        <f>M134+P134</f>
        <v>2</v>
      </c>
      <c r="M134" s="230">
        <f t="shared" si="95"/>
        <v>2</v>
      </c>
      <c r="N134" s="228"/>
      <c r="O134" s="228">
        <v>2</v>
      </c>
      <c r="P134" s="227">
        <f t="shared" si="96"/>
        <v>0</v>
      </c>
      <c r="Q134" s="228"/>
      <c r="R134" s="228"/>
      <c r="S134" s="1" t="s">
        <v>32</v>
      </c>
      <c r="T134" s="13">
        <v>30</v>
      </c>
      <c r="U134" s="13"/>
      <c r="V134" s="352"/>
      <c r="W134" s="149">
        <v>14</v>
      </c>
      <c r="X134" s="194" t="s">
        <v>94</v>
      </c>
      <c r="Y134" s="28" t="s">
        <v>154</v>
      </c>
      <c r="AA134" s="2">
        <f>IF(ISNUMBER(SEARCH("Aut",I235)),L235, 0)</f>
        <v>1</v>
      </c>
      <c r="AB134" s="2">
        <f>IF(ISNUMBER(SEARCH("Tst",I235)),L235, 0)</f>
        <v>0</v>
      </c>
      <c r="AC134" s="2">
        <f>IF(ISNUMBER(SEARCH("Calc",I235)),L235, 0)</f>
        <v>0</v>
      </c>
      <c r="AG134" s="50"/>
      <c r="AH134" s="50"/>
      <c r="AI134" s="50"/>
    </row>
    <row r="135" spans="1:37" ht="25.5" x14ac:dyDescent="0.2">
      <c r="B135" s="311"/>
      <c r="C135" s="313"/>
      <c r="D135" s="313"/>
      <c r="E135" s="313"/>
      <c r="F135" s="313"/>
      <c r="G135" s="313"/>
      <c r="H135" s="225" t="s">
        <v>233</v>
      </c>
      <c r="I135" s="226" t="s">
        <v>58</v>
      </c>
      <c r="J135" s="226"/>
      <c r="K135" s="226" t="s">
        <v>260</v>
      </c>
      <c r="L135" s="230">
        <f t="shared" si="94"/>
        <v>2</v>
      </c>
      <c r="M135" s="230">
        <f t="shared" si="95"/>
        <v>0</v>
      </c>
      <c r="N135" s="226"/>
      <c r="O135" s="226"/>
      <c r="P135" s="227">
        <f t="shared" si="96"/>
        <v>2</v>
      </c>
      <c r="Q135" s="226">
        <v>4</v>
      </c>
      <c r="R135" s="226"/>
      <c r="S135" s="14" t="s">
        <v>203</v>
      </c>
      <c r="T135" s="14">
        <v>20</v>
      </c>
      <c r="U135" s="13"/>
      <c r="V135" s="352"/>
      <c r="W135" s="149">
        <v>14</v>
      </c>
      <c r="X135" s="194" t="s">
        <v>94</v>
      </c>
      <c r="Y135" s="28" t="s">
        <v>154</v>
      </c>
      <c r="AA135" s="2">
        <f t="shared" si="90"/>
        <v>2</v>
      </c>
      <c r="AB135" s="2">
        <f t="shared" si="91"/>
        <v>0</v>
      </c>
      <c r="AC135" s="2">
        <f t="shared" si="92"/>
        <v>2</v>
      </c>
      <c r="AG135" s="50"/>
      <c r="AH135" s="50"/>
      <c r="AI135" s="50"/>
    </row>
    <row r="136" spans="1:37" x14ac:dyDescent="0.2">
      <c r="B136" s="311"/>
      <c r="C136" s="313"/>
      <c r="D136" s="313"/>
      <c r="E136" s="313"/>
      <c r="F136" s="313"/>
      <c r="G136" s="313"/>
      <c r="H136" s="225" t="s">
        <v>54</v>
      </c>
      <c r="I136" s="226" t="s">
        <v>43</v>
      </c>
      <c r="J136" s="226"/>
      <c r="K136" s="226" t="s">
        <v>75</v>
      </c>
      <c r="L136" s="230">
        <f>M136+P136</f>
        <v>0.5</v>
      </c>
      <c r="M136" s="230">
        <f t="shared" ref="M136:M138" si="97">IF(J136="m",(N136+O136)*2.5*W136/28,(N136+O136)*2*W136/28)</f>
        <v>0</v>
      </c>
      <c r="N136" s="226"/>
      <c r="O136" s="226"/>
      <c r="P136" s="227">
        <f t="shared" ref="P136:P138" si="98">IF(J136="m",(Q136+R136)*1.5*W136/28,(Q136+R136)*1*W136/28)</f>
        <v>0.5</v>
      </c>
      <c r="Q136" s="226">
        <v>1</v>
      </c>
      <c r="R136" s="226"/>
      <c r="S136" s="14"/>
      <c r="T136" s="14"/>
      <c r="U136" s="13"/>
      <c r="V136" s="352"/>
      <c r="W136" s="149">
        <v>14</v>
      </c>
      <c r="X136" s="194" t="s">
        <v>94</v>
      </c>
      <c r="Y136" s="28" t="s">
        <v>154</v>
      </c>
      <c r="AG136" s="50"/>
      <c r="AH136" s="50"/>
      <c r="AI136" s="50"/>
    </row>
    <row r="137" spans="1:37" x14ac:dyDescent="0.2">
      <c r="B137" s="311"/>
      <c r="C137" s="313"/>
      <c r="D137" s="313"/>
      <c r="E137" s="313"/>
      <c r="F137" s="313"/>
      <c r="G137" s="313"/>
      <c r="H137" s="225" t="s">
        <v>54</v>
      </c>
      <c r="I137" s="226" t="s">
        <v>69</v>
      </c>
      <c r="J137" s="253"/>
      <c r="K137" s="226" t="s">
        <v>56</v>
      </c>
      <c r="L137" s="230">
        <f>M137+P137</f>
        <v>1</v>
      </c>
      <c r="M137" s="227">
        <f t="shared" si="97"/>
        <v>0</v>
      </c>
      <c r="N137" s="226"/>
      <c r="O137" s="226"/>
      <c r="P137" s="227">
        <f t="shared" si="98"/>
        <v>1</v>
      </c>
      <c r="Q137" s="226">
        <v>2</v>
      </c>
      <c r="R137" s="228"/>
      <c r="S137" s="14"/>
      <c r="T137" s="14"/>
      <c r="U137" s="13"/>
      <c r="V137" s="352"/>
      <c r="W137" s="149">
        <v>14</v>
      </c>
      <c r="X137" s="194" t="s">
        <v>94</v>
      </c>
      <c r="Y137" s="28" t="s">
        <v>154</v>
      </c>
      <c r="AG137" s="50"/>
      <c r="AH137" s="50"/>
      <c r="AI137" s="50"/>
    </row>
    <row r="138" spans="1:37" x14ac:dyDescent="0.2">
      <c r="B138" s="311"/>
      <c r="C138" s="313"/>
      <c r="D138" s="313"/>
      <c r="E138" s="313"/>
      <c r="F138" s="313"/>
      <c r="G138" s="313"/>
      <c r="H138" s="225" t="s">
        <v>67</v>
      </c>
      <c r="I138" s="226" t="s">
        <v>46</v>
      </c>
      <c r="J138" s="226"/>
      <c r="K138" s="226" t="s">
        <v>49</v>
      </c>
      <c r="L138" s="230">
        <f>M138+P138</f>
        <v>0.5</v>
      </c>
      <c r="M138" s="227">
        <f t="shared" si="97"/>
        <v>0</v>
      </c>
      <c r="N138" s="226"/>
      <c r="O138" s="226"/>
      <c r="P138" s="227">
        <f t="shared" si="98"/>
        <v>0.5</v>
      </c>
      <c r="Q138" s="226"/>
      <c r="R138" s="226">
        <v>1</v>
      </c>
      <c r="S138" s="14"/>
      <c r="T138" s="14"/>
      <c r="U138" s="13"/>
      <c r="V138" s="352"/>
      <c r="W138" s="149">
        <v>14</v>
      </c>
      <c r="X138" s="194" t="s">
        <v>94</v>
      </c>
      <c r="Y138" s="28" t="s">
        <v>154</v>
      </c>
      <c r="AG138" s="50"/>
      <c r="AH138" s="50"/>
      <c r="AI138" s="50"/>
    </row>
    <row r="139" spans="1:37" ht="13.5" customHeight="1" thickBot="1" x14ac:dyDescent="0.25">
      <c r="B139" s="312"/>
      <c r="C139" s="314"/>
      <c r="D139" s="314"/>
      <c r="E139" s="314"/>
      <c r="F139" s="314"/>
      <c r="G139" s="314"/>
      <c r="H139" s="233" t="s">
        <v>67</v>
      </c>
      <c r="I139" s="164" t="s">
        <v>93</v>
      </c>
      <c r="J139" s="164"/>
      <c r="K139" s="164" t="s">
        <v>229</v>
      </c>
      <c r="L139" s="165">
        <f t="shared" ref="L139" si="99">M139+P139</f>
        <v>1</v>
      </c>
      <c r="M139" s="165">
        <f>IF(J139="m",(N139+O139)*2.5*W139/28,(N139+O139)*2*W139/28)</f>
        <v>0</v>
      </c>
      <c r="N139" s="164"/>
      <c r="O139" s="164"/>
      <c r="P139" s="234">
        <f t="shared" si="96"/>
        <v>1</v>
      </c>
      <c r="Q139" s="164"/>
      <c r="R139" s="164">
        <v>2</v>
      </c>
      <c r="S139" s="29"/>
      <c r="T139" s="29"/>
      <c r="U139" s="29"/>
      <c r="V139" s="353"/>
      <c r="W139" s="150">
        <v>14</v>
      </c>
      <c r="X139" s="194" t="s">
        <v>94</v>
      </c>
      <c r="Y139" s="28" t="s">
        <v>154</v>
      </c>
      <c r="AA139" s="2">
        <f>IF(ISNUMBER(SEARCH("Aut",#REF!)),#REF!, 0)</f>
        <v>0</v>
      </c>
      <c r="AB139" s="2">
        <f>IF(ISNUMBER(SEARCH("Tst",#REF!)),#REF!, 0)</f>
        <v>0</v>
      </c>
      <c r="AC139" s="2">
        <f>IF(ISNUMBER(SEARCH("Calc",#REF!)),#REF!, 0)</f>
        <v>0</v>
      </c>
      <c r="AG139" s="50"/>
      <c r="AH139" s="50"/>
      <c r="AI139" s="50"/>
    </row>
    <row r="140" spans="1:37" ht="12.75" customHeight="1" x14ac:dyDescent="0.2">
      <c r="B140" s="299">
        <v>20</v>
      </c>
      <c r="C140" s="302" t="s">
        <v>79</v>
      </c>
      <c r="D140" s="302" t="s">
        <v>96</v>
      </c>
      <c r="E140" s="302" t="s">
        <v>79</v>
      </c>
      <c r="F140" s="302" t="s">
        <v>138</v>
      </c>
      <c r="G140" s="302" t="s">
        <v>10</v>
      </c>
      <c r="H140" s="319"/>
      <c r="I140" s="344"/>
      <c r="J140" s="315"/>
      <c r="K140" s="35">
        <v>16</v>
      </c>
      <c r="L140" s="36">
        <f>SUM(L142:L152)</f>
        <v>11</v>
      </c>
      <c r="M140" s="317">
        <f t="shared" ref="M140" si="100">SUM(M142:M152)</f>
        <v>4</v>
      </c>
      <c r="N140" s="317">
        <f>SUM(N142:N152)</f>
        <v>2</v>
      </c>
      <c r="O140" s="317">
        <f>SUM(O142:O152)</f>
        <v>2</v>
      </c>
      <c r="P140" s="317">
        <f>SUM(P142:P152)</f>
        <v>7</v>
      </c>
      <c r="Q140" s="317">
        <f>SUM(Q142:Q152)</f>
        <v>6</v>
      </c>
      <c r="R140" s="294">
        <f>SUM(R142:R152)</f>
        <v>8</v>
      </c>
      <c r="S140" s="37">
        <f>K140-L140</f>
        <v>5</v>
      </c>
      <c r="T140" s="147">
        <f>T141/28</f>
        <v>5</v>
      </c>
      <c r="U140" s="147"/>
      <c r="V140" s="351"/>
      <c r="W140" s="90"/>
      <c r="X140" s="153"/>
      <c r="Y140" s="103"/>
      <c r="AG140" s="50"/>
      <c r="AH140" s="50"/>
      <c r="AI140" s="50"/>
    </row>
    <row r="141" spans="1:37" ht="13.5" customHeight="1" thickBot="1" x14ac:dyDescent="0.25">
      <c r="B141" s="311"/>
      <c r="C141" s="313"/>
      <c r="D141" s="313"/>
      <c r="E141" s="313"/>
      <c r="F141" s="313"/>
      <c r="G141" s="313"/>
      <c r="H141" s="350"/>
      <c r="I141" s="346"/>
      <c r="J141" s="316"/>
      <c r="K141" s="31">
        <v>448</v>
      </c>
      <c r="L141" s="32">
        <f>L140*28</f>
        <v>308</v>
      </c>
      <c r="M141" s="318"/>
      <c r="N141" s="318"/>
      <c r="O141" s="318"/>
      <c r="P141" s="318"/>
      <c r="Q141" s="318"/>
      <c r="R141" s="295"/>
      <c r="S141" s="33">
        <f>K141-L141</f>
        <v>140</v>
      </c>
      <c r="T141" s="34">
        <f>SUM(T142:T152)</f>
        <v>140</v>
      </c>
      <c r="U141" s="10"/>
      <c r="V141" s="352"/>
      <c r="W141" s="149"/>
      <c r="X141" s="192"/>
      <c r="Y141" s="104"/>
      <c r="AG141" s="50"/>
      <c r="AH141" s="50"/>
      <c r="AI141" s="50"/>
    </row>
    <row r="142" spans="1:37" ht="25.5" customHeight="1" x14ac:dyDescent="0.2">
      <c r="B142" s="311"/>
      <c r="C142" s="313"/>
      <c r="D142" s="313"/>
      <c r="E142" s="313"/>
      <c r="F142" s="313"/>
      <c r="G142" s="313"/>
      <c r="H142" s="225" t="s">
        <v>132</v>
      </c>
      <c r="I142" s="226" t="s">
        <v>85</v>
      </c>
      <c r="J142" s="226"/>
      <c r="K142" s="235" t="s">
        <v>175</v>
      </c>
      <c r="L142" s="227">
        <f>M142+P142</f>
        <v>2</v>
      </c>
      <c r="M142" s="227">
        <f t="shared" ref="M142:M152" si="101">IF(J142="m",(N142+O142)*2.5*W142/28,(N142+O142)*2*W142/28)</f>
        <v>2</v>
      </c>
      <c r="N142" s="228"/>
      <c r="O142" s="228">
        <v>2</v>
      </c>
      <c r="P142" s="227">
        <f t="shared" ref="P142:P152" si="102">IF(J142="m",(Q142+R142)*1.5*W142/28,(Q142+R142)*1*W142/28)</f>
        <v>0</v>
      </c>
      <c r="Q142" s="228"/>
      <c r="R142" s="228"/>
      <c r="S142" s="13" t="s">
        <v>202</v>
      </c>
      <c r="T142" s="13">
        <v>45</v>
      </c>
      <c r="U142" s="13"/>
      <c r="V142" s="352"/>
      <c r="W142" s="149">
        <v>14</v>
      </c>
      <c r="X142" s="194" t="s">
        <v>96</v>
      </c>
      <c r="Y142" s="28" t="s">
        <v>154</v>
      </c>
      <c r="AA142" s="2">
        <f t="shared" si="90"/>
        <v>2</v>
      </c>
      <c r="AB142" s="2">
        <f t="shared" si="91"/>
        <v>0</v>
      </c>
      <c r="AC142" s="2">
        <f t="shared" si="92"/>
        <v>2</v>
      </c>
      <c r="AD142" s="2">
        <f>SUM(AA142:AA152)</f>
        <v>4</v>
      </c>
      <c r="AE142" s="2">
        <f>SUM(AB142:AB152)</f>
        <v>2</v>
      </c>
      <c r="AF142" s="2">
        <f>SUM(AC142:AC152)</f>
        <v>7</v>
      </c>
      <c r="AG142" s="52">
        <f>AD142/11</f>
        <v>0.36363636363636365</v>
      </c>
      <c r="AH142" s="52">
        <f>AE142/11</f>
        <v>0.18181818181818182</v>
      </c>
      <c r="AI142" s="52">
        <f>AF142/11</f>
        <v>0.63636363636363635</v>
      </c>
    </row>
    <row r="143" spans="1:37" ht="25.5" customHeight="1" x14ac:dyDescent="0.2">
      <c r="B143" s="311"/>
      <c r="C143" s="313"/>
      <c r="D143" s="313"/>
      <c r="E143" s="313"/>
      <c r="F143" s="313"/>
      <c r="G143" s="313"/>
      <c r="H143" s="225" t="s">
        <v>188</v>
      </c>
      <c r="I143" s="226" t="s">
        <v>55</v>
      </c>
      <c r="J143" s="226"/>
      <c r="K143" s="226" t="s">
        <v>120</v>
      </c>
      <c r="L143" s="230">
        <f t="shared" ref="L143:L144" si="103">M143+P143</f>
        <v>2</v>
      </c>
      <c r="M143" s="227">
        <f t="shared" si="101"/>
        <v>2</v>
      </c>
      <c r="N143" s="226">
        <v>2</v>
      </c>
      <c r="O143" s="226"/>
      <c r="P143" s="227">
        <f t="shared" si="102"/>
        <v>0</v>
      </c>
      <c r="Q143" s="226"/>
      <c r="R143" s="226"/>
      <c r="S143" s="13" t="s">
        <v>33</v>
      </c>
      <c r="T143" s="13">
        <v>45</v>
      </c>
      <c r="U143" s="13"/>
      <c r="V143" s="352"/>
      <c r="W143" s="149">
        <v>14</v>
      </c>
      <c r="X143" s="194" t="s">
        <v>96</v>
      </c>
      <c r="Y143" s="28" t="s">
        <v>154</v>
      </c>
      <c r="AA143" s="2">
        <f t="shared" si="90"/>
        <v>2</v>
      </c>
      <c r="AB143" s="2">
        <f t="shared" si="91"/>
        <v>2</v>
      </c>
      <c r="AC143" s="2">
        <f t="shared" si="92"/>
        <v>2</v>
      </c>
      <c r="AG143" s="50"/>
      <c r="AH143" s="50"/>
      <c r="AI143" s="50"/>
    </row>
    <row r="144" spans="1:37" ht="25.5" customHeight="1" x14ac:dyDescent="0.2">
      <c r="B144" s="311"/>
      <c r="C144" s="313"/>
      <c r="D144" s="313"/>
      <c r="E144" s="313"/>
      <c r="F144" s="313"/>
      <c r="G144" s="313"/>
      <c r="H144" s="225" t="s">
        <v>133</v>
      </c>
      <c r="I144" s="226" t="s">
        <v>46</v>
      </c>
      <c r="J144" s="226"/>
      <c r="K144" s="226" t="s">
        <v>75</v>
      </c>
      <c r="L144" s="230">
        <f t="shared" si="103"/>
        <v>0.5</v>
      </c>
      <c r="M144" s="227">
        <f t="shared" si="101"/>
        <v>0</v>
      </c>
      <c r="N144" s="226"/>
      <c r="O144" s="226"/>
      <c r="P144" s="227">
        <f t="shared" si="102"/>
        <v>0.5</v>
      </c>
      <c r="Q144" s="226"/>
      <c r="R144" s="226">
        <v>1</v>
      </c>
      <c r="S144" s="1" t="s">
        <v>32</v>
      </c>
      <c r="T144" s="13">
        <v>30</v>
      </c>
      <c r="U144" s="13"/>
      <c r="V144" s="352"/>
      <c r="W144" s="149">
        <v>14</v>
      </c>
      <c r="X144" s="194" t="s">
        <v>96</v>
      </c>
      <c r="Y144" s="28" t="s">
        <v>154</v>
      </c>
      <c r="AA144" s="2">
        <f t="shared" si="90"/>
        <v>0</v>
      </c>
      <c r="AB144" s="2">
        <f t="shared" si="91"/>
        <v>0</v>
      </c>
      <c r="AC144" s="2">
        <f t="shared" si="92"/>
        <v>0.5</v>
      </c>
      <c r="AG144" s="50"/>
      <c r="AH144" s="50"/>
      <c r="AI144" s="50"/>
    </row>
    <row r="145" spans="2:35" x14ac:dyDescent="0.2">
      <c r="B145" s="311"/>
      <c r="C145" s="313"/>
      <c r="D145" s="313"/>
      <c r="E145" s="313"/>
      <c r="F145" s="313"/>
      <c r="G145" s="313"/>
      <c r="H145" s="225" t="s">
        <v>132</v>
      </c>
      <c r="I145" s="226" t="s">
        <v>46</v>
      </c>
      <c r="J145" s="226"/>
      <c r="K145" s="226" t="s">
        <v>75</v>
      </c>
      <c r="L145" s="230">
        <f t="shared" ref="L145:L146" si="104">M145+P145</f>
        <v>0.5</v>
      </c>
      <c r="M145" s="227">
        <f t="shared" ref="M145:M146" si="105">IF(J145="m",(N145+O145)*2.5*W145/28,(N145+O145)*2*W145/28)</f>
        <v>0</v>
      </c>
      <c r="N145" s="226"/>
      <c r="O145" s="226"/>
      <c r="P145" s="227">
        <f t="shared" ref="P145:P146" si="106">IF(J145="m",(Q145+R145)*1.5*W145/28,(Q145+R145)*1*W145/28)</f>
        <v>0.5</v>
      </c>
      <c r="Q145" s="226"/>
      <c r="R145" s="226">
        <v>1</v>
      </c>
      <c r="S145" s="14" t="s">
        <v>203</v>
      </c>
      <c r="T145" s="14">
        <v>20</v>
      </c>
      <c r="U145" s="13"/>
      <c r="V145" s="352"/>
      <c r="W145" s="149">
        <v>14</v>
      </c>
      <c r="X145" s="194" t="s">
        <v>96</v>
      </c>
      <c r="Y145" s="28" t="s">
        <v>154</v>
      </c>
      <c r="AG145" s="50"/>
      <c r="AH145" s="50"/>
      <c r="AI145" s="50"/>
    </row>
    <row r="146" spans="2:35" ht="25.5" customHeight="1" x14ac:dyDescent="0.2">
      <c r="B146" s="311"/>
      <c r="C146" s="313"/>
      <c r="D146" s="313"/>
      <c r="E146" s="313"/>
      <c r="F146" s="313"/>
      <c r="G146" s="313"/>
      <c r="H146" s="225" t="s">
        <v>133</v>
      </c>
      <c r="I146" s="226" t="s">
        <v>46</v>
      </c>
      <c r="J146" s="226"/>
      <c r="K146" s="226" t="s">
        <v>75</v>
      </c>
      <c r="L146" s="230">
        <f t="shared" si="104"/>
        <v>0.5</v>
      </c>
      <c r="M146" s="227">
        <f t="shared" si="105"/>
        <v>0</v>
      </c>
      <c r="N146" s="226"/>
      <c r="O146" s="226"/>
      <c r="P146" s="227">
        <f t="shared" si="106"/>
        <v>0.5</v>
      </c>
      <c r="Q146" s="226"/>
      <c r="R146" s="226">
        <v>1</v>
      </c>
      <c r="S146" s="13"/>
      <c r="T146" s="13"/>
      <c r="U146" s="13"/>
      <c r="V146" s="352"/>
      <c r="W146" s="149">
        <v>14</v>
      </c>
      <c r="X146" s="194" t="s">
        <v>96</v>
      </c>
      <c r="Y146" s="28" t="s">
        <v>154</v>
      </c>
      <c r="AG146" s="50"/>
      <c r="AH146" s="50"/>
      <c r="AI146" s="50"/>
    </row>
    <row r="147" spans="2:35" ht="18" customHeight="1" x14ac:dyDescent="0.2">
      <c r="B147" s="311"/>
      <c r="C147" s="313"/>
      <c r="D147" s="313"/>
      <c r="E147" s="313"/>
      <c r="F147" s="313"/>
      <c r="G147" s="313"/>
      <c r="H147" s="225" t="s">
        <v>132</v>
      </c>
      <c r="I147" s="226" t="s">
        <v>46</v>
      </c>
      <c r="J147" s="226"/>
      <c r="K147" s="226" t="s">
        <v>75</v>
      </c>
      <c r="L147" s="230">
        <f t="shared" ref="L147" si="107">M147+P147</f>
        <v>0.5</v>
      </c>
      <c r="M147" s="227">
        <f t="shared" ref="M147" si="108">IF(J147="m",(N147+O147)*2.5*W147/28,(N147+O147)*2*W147/28)</f>
        <v>0</v>
      </c>
      <c r="N147" s="226"/>
      <c r="O147" s="226"/>
      <c r="P147" s="227">
        <f t="shared" ref="P147" si="109">IF(J147="m",(Q147+R147)*1.5*W147/28,(Q147+R147)*1*W147/28)</f>
        <v>0.5</v>
      </c>
      <c r="Q147" s="226"/>
      <c r="R147" s="226">
        <v>1</v>
      </c>
      <c r="S147" s="13"/>
      <c r="T147" s="13"/>
      <c r="U147" s="13"/>
      <c r="V147" s="352"/>
      <c r="W147" s="149">
        <v>14</v>
      </c>
      <c r="X147" s="194" t="s">
        <v>96</v>
      </c>
      <c r="Y147" s="28" t="s">
        <v>154</v>
      </c>
      <c r="AA147" s="2">
        <f t="shared" si="90"/>
        <v>0</v>
      </c>
      <c r="AB147" s="2">
        <f t="shared" si="91"/>
        <v>0</v>
      </c>
      <c r="AC147" s="2">
        <f t="shared" si="92"/>
        <v>0.5</v>
      </c>
      <c r="AG147" s="50"/>
      <c r="AH147" s="50"/>
      <c r="AI147" s="50"/>
    </row>
    <row r="148" spans="2:35" x14ac:dyDescent="0.2">
      <c r="B148" s="311"/>
      <c r="C148" s="313"/>
      <c r="D148" s="313"/>
      <c r="E148" s="313"/>
      <c r="F148" s="313"/>
      <c r="G148" s="313"/>
      <c r="H148" s="225" t="s">
        <v>132</v>
      </c>
      <c r="I148" s="226" t="s">
        <v>100</v>
      </c>
      <c r="J148" s="226"/>
      <c r="K148" s="226" t="s">
        <v>56</v>
      </c>
      <c r="L148" s="230">
        <f>M148+P148</f>
        <v>2</v>
      </c>
      <c r="M148" s="227">
        <f>IF(J148="m",(N148+O148)*2.5*W148/28,(N148+O148)*2*W148/28)</f>
        <v>0</v>
      </c>
      <c r="N148" s="226"/>
      <c r="O148" s="226"/>
      <c r="P148" s="227">
        <f>IF(J148="m",(Q148+R148)*1.5*W148/28,(Q148+R148)*1*W148/28)</f>
        <v>2</v>
      </c>
      <c r="Q148" s="226"/>
      <c r="R148" s="226">
        <v>4</v>
      </c>
      <c r="S148" s="13"/>
      <c r="T148" s="13"/>
      <c r="U148" s="13"/>
      <c r="V148" s="352"/>
      <c r="W148" s="149">
        <v>14</v>
      </c>
      <c r="X148" s="194" t="s">
        <v>96</v>
      </c>
      <c r="Y148" s="28" t="s">
        <v>154</v>
      </c>
      <c r="AA148" s="2">
        <f t="shared" si="90"/>
        <v>0</v>
      </c>
      <c r="AB148" s="2">
        <f t="shared" si="91"/>
        <v>0</v>
      </c>
      <c r="AC148" s="2">
        <f t="shared" si="92"/>
        <v>0</v>
      </c>
      <c r="AG148" s="50"/>
      <c r="AH148" s="50"/>
      <c r="AI148" s="50"/>
    </row>
    <row r="149" spans="2:35" ht="25.5" x14ac:dyDescent="0.2">
      <c r="B149" s="311"/>
      <c r="C149" s="313"/>
      <c r="D149" s="313"/>
      <c r="E149" s="313"/>
      <c r="F149" s="313"/>
      <c r="G149" s="313"/>
      <c r="H149" s="225" t="s">
        <v>188</v>
      </c>
      <c r="I149" s="226" t="s">
        <v>38</v>
      </c>
      <c r="J149" s="226"/>
      <c r="K149" s="226" t="s">
        <v>75</v>
      </c>
      <c r="L149" s="230">
        <f t="shared" ref="L149:L150" si="110">M149+P149</f>
        <v>0.5</v>
      </c>
      <c r="M149" s="230">
        <f>IF(J149="m",(N149+O149)*2.5*W149/28,(N149+O149)*2*W149/28)</f>
        <v>0</v>
      </c>
      <c r="N149" s="226"/>
      <c r="O149" s="226"/>
      <c r="P149" s="227">
        <f t="shared" ref="P149:P150" si="111">IF(J149="m",(Q149+R149)*1.5*W149/28,(Q149+R149)*1*W149/28)</f>
        <v>0.5</v>
      </c>
      <c r="Q149" s="226">
        <v>1</v>
      </c>
      <c r="R149" s="226"/>
      <c r="S149" s="13"/>
      <c r="T149" s="13"/>
      <c r="U149" s="13"/>
      <c r="V149" s="352"/>
      <c r="W149" s="171">
        <v>14</v>
      </c>
      <c r="X149" s="194" t="s">
        <v>96</v>
      </c>
      <c r="Y149" s="28" t="s">
        <v>154</v>
      </c>
      <c r="AG149" s="50"/>
      <c r="AH149" s="50"/>
      <c r="AI149" s="50"/>
    </row>
    <row r="150" spans="2:35" ht="25.5" x14ac:dyDescent="0.2">
      <c r="B150" s="311"/>
      <c r="C150" s="313"/>
      <c r="D150" s="313"/>
      <c r="E150" s="313"/>
      <c r="F150" s="313"/>
      <c r="G150" s="313"/>
      <c r="H150" s="225" t="s">
        <v>239</v>
      </c>
      <c r="I150" s="226" t="s">
        <v>38</v>
      </c>
      <c r="J150" s="226"/>
      <c r="K150" s="226" t="s">
        <v>75</v>
      </c>
      <c r="L150" s="230">
        <f t="shared" si="110"/>
        <v>0.5</v>
      </c>
      <c r="M150" s="230">
        <f>IF(J150="m",(N150+O150)*2.5*W150/28,(N150+O150)*2*W150/28)</f>
        <v>0</v>
      </c>
      <c r="N150" s="226"/>
      <c r="O150" s="226"/>
      <c r="P150" s="227">
        <f t="shared" si="111"/>
        <v>0.5</v>
      </c>
      <c r="Q150" s="226">
        <v>1</v>
      </c>
      <c r="R150" s="226"/>
      <c r="S150" s="13"/>
      <c r="T150" s="13"/>
      <c r="U150" s="13"/>
      <c r="V150" s="352"/>
      <c r="W150" s="171">
        <v>14</v>
      </c>
      <c r="X150" s="194" t="s">
        <v>96</v>
      </c>
      <c r="Y150" s="28" t="s">
        <v>154</v>
      </c>
      <c r="AG150" s="50"/>
      <c r="AH150" s="50"/>
      <c r="AI150" s="50"/>
    </row>
    <row r="151" spans="2:35" ht="25.5" customHeight="1" x14ac:dyDescent="0.2">
      <c r="B151" s="311"/>
      <c r="C151" s="313"/>
      <c r="D151" s="313"/>
      <c r="E151" s="313"/>
      <c r="F151" s="313"/>
      <c r="G151" s="313"/>
      <c r="H151" s="225" t="s">
        <v>188</v>
      </c>
      <c r="I151" s="226" t="s">
        <v>46</v>
      </c>
      <c r="J151" s="226"/>
      <c r="K151" s="226" t="s">
        <v>56</v>
      </c>
      <c r="L151" s="230">
        <f>M151+P151</f>
        <v>1</v>
      </c>
      <c r="M151" s="230">
        <f t="shared" si="101"/>
        <v>0</v>
      </c>
      <c r="N151" s="226"/>
      <c r="O151" s="226"/>
      <c r="P151" s="227">
        <f t="shared" si="102"/>
        <v>1</v>
      </c>
      <c r="Q151" s="226">
        <v>2</v>
      </c>
      <c r="R151" s="281"/>
      <c r="S151" s="12"/>
      <c r="T151" s="12"/>
      <c r="U151" s="13"/>
      <c r="V151" s="352"/>
      <c r="W151" s="149">
        <v>14</v>
      </c>
      <c r="X151" s="194" t="s">
        <v>96</v>
      </c>
      <c r="Y151" s="28" t="s">
        <v>154</v>
      </c>
      <c r="AA151" s="2">
        <f t="shared" si="90"/>
        <v>0</v>
      </c>
      <c r="AB151" s="2">
        <f t="shared" si="91"/>
        <v>0</v>
      </c>
      <c r="AC151" s="2">
        <f t="shared" si="92"/>
        <v>1</v>
      </c>
      <c r="AG151" s="50"/>
      <c r="AH151" s="50"/>
      <c r="AI151" s="50"/>
    </row>
    <row r="152" spans="2:35" ht="25.5" customHeight="1" thickBot="1" x14ac:dyDescent="0.25">
      <c r="B152" s="312"/>
      <c r="C152" s="314"/>
      <c r="D152" s="314"/>
      <c r="E152" s="314"/>
      <c r="F152" s="314"/>
      <c r="G152" s="314"/>
      <c r="H152" s="233" t="s">
        <v>189</v>
      </c>
      <c r="I152" s="164" t="s">
        <v>46</v>
      </c>
      <c r="J152" s="164"/>
      <c r="K152" s="164" t="s">
        <v>56</v>
      </c>
      <c r="L152" s="165">
        <f>M152+P152</f>
        <v>1</v>
      </c>
      <c r="M152" s="165">
        <f t="shared" si="101"/>
        <v>0</v>
      </c>
      <c r="N152" s="164"/>
      <c r="O152" s="164"/>
      <c r="P152" s="234">
        <f t="shared" si="102"/>
        <v>1</v>
      </c>
      <c r="Q152" s="164">
        <v>2</v>
      </c>
      <c r="R152" s="164"/>
      <c r="S152" s="106"/>
      <c r="T152" s="106"/>
      <c r="U152" s="29"/>
      <c r="V152" s="353"/>
      <c r="W152" s="150">
        <v>14</v>
      </c>
      <c r="X152" s="194" t="s">
        <v>96</v>
      </c>
      <c r="Y152" s="28" t="s">
        <v>154</v>
      </c>
      <c r="AA152" s="2">
        <f t="shared" si="90"/>
        <v>0</v>
      </c>
      <c r="AB152" s="2">
        <f t="shared" si="91"/>
        <v>0</v>
      </c>
      <c r="AC152" s="2">
        <f t="shared" si="92"/>
        <v>1</v>
      </c>
      <c r="AG152" s="50"/>
      <c r="AH152" s="50"/>
      <c r="AI152" s="50"/>
    </row>
    <row r="153" spans="2:35" ht="14.25" customHeight="1" x14ac:dyDescent="0.2">
      <c r="B153" s="299">
        <v>21</v>
      </c>
      <c r="C153" s="302" t="s">
        <v>79</v>
      </c>
      <c r="D153" s="302" t="s">
        <v>80</v>
      </c>
      <c r="E153" s="302" t="s">
        <v>79</v>
      </c>
      <c r="F153" s="302" t="s">
        <v>139</v>
      </c>
      <c r="G153" s="302" t="s">
        <v>10</v>
      </c>
      <c r="H153" s="319"/>
      <c r="I153" s="344"/>
      <c r="J153" s="315"/>
      <c r="K153" s="35">
        <v>16</v>
      </c>
      <c r="L153" s="36">
        <f t="shared" ref="L153:R153" si="112">SUM(L155:L159)</f>
        <v>11</v>
      </c>
      <c r="M153" s="317">
        <f t="shared" si="112"/>
        <v>4</v>
      </c>
      <c r="N153" s="317">
        <f t="shared" si="112"/>
        <v>2</v>
      </c>
      <c r="O153" s="317">
        <f t="shared" si="112"/>
        <v>2</v>
      </c>
      <c r="P153" s="317">
        <f t="shared" si="112"/>
        <v>7</v>
      </c>
      <c r="Q153" s="317">
        <f t="shared" si="112"/>
        <v>10</v>
      </c>
      <c r="R153" s="294">
        <f t="shared" si="112"/>
        <v>4</v>
      </c>
      <c r="S153" s="37">
        <f>K153-L153</f>
        <v>5</v>
      </c>
      <c r="T153" s="147">
        <f>T154/28</f>
        <v>5</v>
      </c>
      <c r="U153" s="147"/>
      <c r="V153" s="351"/>
      <c r="W153" s="90"/>
      <c r="X153" s="197"/>
      <c r="Y153" s="103"/>
      <c r="AG153" s="50"/>
      <c r="AH153" s="50"/>
      <c r="AI153" s="50"/>
    </row>
    <row r="154" spans="2:35" ht="15" customHeight="1" thickBot="1" x14ac:dyDescent="0.25">
      <c r="B154" s="311"/>
      <c r="C154" s="313"/>
      <c r="D154" s="313"/>
      <c r="E154" s="313"/>
      <c r="F154" s="313"/>
      <c r="G154" s="313"/>
      <c r="H154" s="350"/>
      <c r="I154" s="346"/>
      <c r="J154" s="316"/>
      <c r="K154" s="31">
        <v>448</v>
      </c>
      <c r="L154" s="32">
        <f>L153*28</f>
        <v>308</v>
      </c>
      <c r="M154" s="318"/>
      <c r="N154" s="318"/>
      <c r="O154" s="318"/>
      <c r="P154" s="318"/>
      <c r="Q154" s="318"/>
      <c r="R154" s="295"/>
      <c r="S154" s="33">
        <f>K154-L154</f>
        <v>140</v>
      </c>
      <c r="T154" s="34">
        <f>SUM(T155:T159)</f>
        <v>140</v>
      </c>
      <c r="U154" s="10"/>
      <c r="V154" s="352"/>
      <c r="W154" s="149"/>
      <c r="X154" s="168"/>
      <c r="Y154" s="104"/>
      <c r="AG154" s="50"/>
      <c r="AH154" s="50"/>
      <c r="AI154" s="50"/>
    </row>
    <row r="155" spans="2:35" ht="25.5" customHeight="1" x14ac:dyDescent="0.2">
      <c r="B155" s="311"/>
      <c r="C155" s="313"/>
      <c r="D155" s="313"/>
      <c r="E155" s="313"/>
      <c r="F155" s="313"/>
      <c r="G155" s="313"/>
      <c r="H155" s="225" t="s">
        <v>223</v>
      </c>
      <c r="I155" s="228" t="s">
        <v>224</v>
      </c>
      <c r="J155" s="226"/>
      <c r="K155" s="228" t="s">
        <v>225</v>
      </c>
      <c r="L155" s="230">
        <f>M155+P155</f>
        <v>2</v>
      </c>
      <c r="M155" s="227">
        <f>IF(J155="m",(N155+O155)*2.5*W155/28,(N155+O155)*2*W155/28)</f>
        <v>2</v>
      </c>
      <c r="N155" s="228">
        <v>2</v>
      </c>
      <c r="O155" s="228"/>
      <c r="P155" s="230">
        <f>IF(J155="m",(Q155+R155)*1.5*W155/28,(Q155+R155)*1*W155/28)</f>
        <v>0</v>
      </c>
      <c r="Q155" s="228"/>
      <c r="R155" s="228"/>
      <c r="S155" s="13" t="s">
        <v>202</v>
      </c>
      <c r="T155" s="13">
        <v>45</v>
      </c>
      <c r="U155" s="13"/>
      <c r="V155" s="352"/>
      <c r="W155" s="200">
        <v>14</v>
      </c>
      <c r="X155" s="203" t="s">
        <v>80</v>
      </c>
      <c r="Y155" s="28" t="s">
        <v>154</v>
      </c>
      <c r="AA155" s="2">
        <f t="shared" si="90"/>
        <v>0</v>
      </c>
      <c r="AB155" s="2">
        <f t="shared" si="91"/>
        <v>2</v>
      </c>
      <c r="AC155" s="2">
        <f t="shared" si="92"/>
        <v>2</v>
      </c>
      <c r="AD155" s="2">
        <f>SUM(AA155:AA159)</f>
        <v>0</v>
      </c>
      <c r="AE155" s="2">
        <f>SUM(AB155:AB159)</f>
        <v>2</v>
      </c>
      <c r="AF155" s="2">
        <f>SUM(AC155:AC159)</f>
        <v>4</v>
      </c>
      <c r="AG155" s="52">
        <f>AD155/11</f>
        <v>0</v>
      </c>
      <c r="AH155" s="52">
        <f>AE155/11</f>
        <v>0.18181818181818182</v>
      </c>
      <c r="AI155" s="52">
        <f>AF155/11</f>
        <v>0.36363636363636365</v>
      </c>
    </row>
    <row r="156" spans="2:35" ht="25.5" customHeight="1" x14ac:dyDescent="0.2">
      <c r="B156" s="311"/>
      <c r="C156" s="313"/>
      <c r="D156" s="313"/>
      <c r="E156" s="313"/>
      <c r="F156" s="313"/>
      <c r="G156" s="313"/>
      <c r="H156" s="240" t="s">
        <v>245</v>
      </c>
      <c r="I156" s="226" t="s">
        <v>78</v>
      </c>
      <c r="J156" s="226"/>
      <c r="K156" s="226" t="s">
        <v>121</v>
      </c>
      <c r="L156" s="230">
        <f>M156+P156</f>
        <v>2</v>
      </c>
      <c r="M156" s="227">
        <f t="shared" ref="M156:M157" si="113">IF(J156="m",(N156+O156)*2.5*W156/28,(N156+O156)*2*W156/28)</f>
        <v>2</v>
      </c>
      <c r="N156" s="226"/>
      <c r="O156" s="226">
        <v>2</v>
      </c>
      <c r="P156" s="230">
        <f t="shared" ref="P156" si="114">IF(J156="m",(Q156+R156)*1.5*W156/28,(Q156+R156)*1*W156/28)</f>
        <v>0</v>
      </c>
      <c r="Q156" s="226"/>
      <c r="R156" s="226"/>
      <c r="S156" s="13" t="s">
        <v>33</v>
      </c>
      <c r="T156" s="13">
        <v>45</v>
      </c>
      <c r="U156" s="13"/>
      <c r="V156" s="352"/>
      <c r="W156" s="200">
        <v>14</v>
      </c>
      <c r="X156" s="203" t="s">
        <v>80</v>
      </c>
      <c r="Y156" s="28" t="s">
        <v>154</v>
      </c>
      <c r="AG156" s="52"/>
      <c r="AH156" s="52"/>
      <c r="AI156" s="52"/>
    </row>
    <row r="157" spans="2:35" ht="25.5" x14ac:dyDescent="0.2">
      <c r="B157" s="311"/>
      <c r="C157" s="313"/>
      <c r="D157" s="313"/>
      <c r="E157" s="313"/>
      <c r="F157" s="313"/>
      <c r="G157" s="313"/>
      <c r="H157" s="225" t="s">
        <v>223</v>
      </c>
      <c r="I157" s="226" t="s">
        <v>100</v>
      </c>
      <c r="J157" s="226"/>
      <c r="K157" s="226" t="s">
        <v>144</v>
      </c>
      <c r="L157" s="230">
        <f>M157+P157</f>
        <v>3</v>
      </c>
      <c r="M157" s="227">
        <f t="shared" si="113"/>
        <v>0</v>
      </c>
      <c r="N157" s="226"/>
      <c r="O157" s="226"/>
      <c r="P157" s="230">
        <f>IF(J157="m",(Q157+R157)*1.5*W164/28,(Q157+R157)*1*W164/28)</f>
        <v>3</v>
      </c>
      <c r="Q157" s="226">
        <v>6</v>
      </c>
      <c r="R157" s="226"/>
      <c r="S157" s="1" t="s">
        <v>32</v>
      </c>
      <c r="T157" s="13">
        <v>30</v>
      </c>
      <c r="U157" s="13"/>
      <c r="V157" s="352"/>
      <c r="W157" s="200">
        <v>14</v>
      </c>
      <c r="X157" s="203" t="s">
        <v>80</v>
      </c>
      <c r="Y157" s="28" t="s">
        <v>154</v>
      </c>
      <c r="AA157" s="2">
        <f>IF(ISNUMBER(SEARCH("Aut",I95)),L95, 0)</f>
        <v>0</v>
      </c>
      <c r="AB157" s="2">
        <f>IF(ISNUMBER(SEARCH("Tst",I95)),L95, 0)</f>
        <v>0</v>
      </c>
      <c r="AC157" s="2">
        <f>IF(ISNUMBER(SEARCH("Calc",I95)),L95, 0)</f>
        <v>0</v>
      </c>
      <c r="AG157" s="50"/>
      <c r="AH157" s="50"/>
      <c r="AI157" s="50"/>
    </row>
    <row r="158" spans="2:35" x14ac:dyDescent="0.2">
      <c r="B158" s="311"/>
      <c r="C158" s="313"/>
      <c r="D158" s="313"/>
      <c r="E158" s="313"/>
      <c r="F158" s="313"/>
      <c r="G158" s="313"/>
      <c r="H158" s="225" t="s">
        <v>84</v>
      </c>
      <c r="I158" s="226" t="s">
        <v>46</v>
      </c>
      <c r="J158" s="226"/>
      <c r="K158" s="226" t="s">
        <v>60</v>
      </c>
      <c r="L158" s="230">
        <f t="shared" ref="L158:L159" si="115">M158+P158</f>
        <v>2</v>
      </c>
      <c r="M158" s="230">
        <f t="shared" ref="M158:M159" si="116">IF(J158="m",(N158+O158)*2.5*W158/28,(N158+O158)*2*W158/28)</f>
        <v>0</v>
      </c>
      <c r="N158" s="226"/>
      <c r="O158" s="226"/>
      <c r="P158" s="230">
        <f t="shared" ref="P158" si="117">IF(J158="m",(Q158+R158)*1.5*W166/28,(Q158+R158)*1*W166/28)</f>
        <v>2</v>
      </c>
      <c r="Q158" s="226"/>
      <c r="R158" s="226">
        <v>4</v>
      </c>
      <c r="S158" s="14" t="s">
        <v>203</v>
      </c>
      <c r="T158" s="14">
        <v>20</v>
      </c>
      <c r="U158" s="13"/>
      <c r="V158" s="352"/>
      <c r="W158" s="204">
        <v>14</v>
      </c>
      <c r="X158" s="203" t="s">
        <v>80</v>
      </c>
      <c r="Y158" s="28" t="s">
        <v>154</v>
      </c>
      <c r="AG158" s="50"/>
      <c r="AH158" s="50"/>
      <c r="AI158" s="50"/>
    </row>
    <row r="159" spans="2:35" ht="25.5" customHeight="1" thickBot="1" x14ac:dyDescent="0.25">
      <c r="B159" s="312"/>
      <c r="C159" s="314"/>
      <c r="D159" s="314"/>
      <c r="E159" s="314"/>
      <c r="F159" s="314"/>
      <c r="G159" s="314"/>
      <c r="H159" s="233" t="s">
        <v>223</v>
      </c>
      <c r="I159" s="164" t="s">
        <v>46</v>
      </c>
      <c r="J159" s="164"/>
      <c r="K159" s="164" t="s">
        <v>60</v>
      </c>
      <c r="L159" s="165">
        <f t="shared" si="115"/>
        <v>2</v>
      </c>
      <c r="M159" s="165">
        <f t="shared" si="116"/>
        <v>0</v>
      </c>
      <c r="N159" s="164"/>
      <c r="O159" s="164"/>
      <c r="P159" s="165">
        <f t="shared" ref="P159" si="118">IF(J159="m",(Q159+R159)*1.5*W159/28,(Q159+R159)*1*W159/28)</f>
        <v>2</v>
      </c>
      <c r="Q159" s="164">
        <v>4</v>
      </c>
      <c r="R159" s="164"/>
      <c r="S159" s="115"/>
      <c r="T159" s="128"/>
      <c r="U159" s="128"/>
      <c r="V159" s="353"/>
      <c r="W159" s="150">
        <v>14</v>
      </c>
      <c r="X159" s="198" t="s">
        <v>80</v>
      </c>
      <c r="Y159" s="28" t="s">
        <v>154</v>
      </c>
      <c r="AA159" s="2">
        <f t="shared" si="90"/>
        <v>0</v>
      </c>
      <c r="AB159" s="2">
        <f t="shared" si="91"/>
        <v>0</v>
      </c>
      <c r="AC159" s="2">
        <f t="shared" si="92"/>
        <v>2</v>
      </c>
      <c r="AG159" s="50"/>
      <c r="AH159" s="50"/>
      <c r="AI159" s="50"/>
    </row>
    <row r="160" spans="2:35" ht="12.75" customHeight="1" x14ac:dyDescent="0.2">
      <c r="B160" s="299">
        <v>22</v>
      </c>
      <c r="C160" s="302" t="s">
        <v>79</v>
      </c>
      <c r="D160" s="302" t="s">
        <v>101</v>
      </c>
      <c r="E160" s="302" t="s">
        <v>79</v>
      </c>
      <c r="F160" s="302" t="s">
        <v>127</v>
      </c>
      <c r="G160" s="302" t="s">
        <v>10</v>
      </c>
      <c r="H160" s="319"/>
      <c r="I160" s="344"/>
      <c r="J160" s="315"/>
      <c r="K160" s="35">
        <v>16</v>
      </c>
      <c r="L160" s="36">
        <f>SUM(L162:L168)</f>
        <v>11</v>
      </c>
      <c r="M160" s="317">
        <f t="shared" ref="M160:R160" si="119">SUM(M162:M168)</f>
        <v>8</v>
      </c>
      <c r="N160" s="317">
        <f t="shared" si="119"/>
        <v>2</v>
      </c>
      <c r="O160" s="317">
        <f t="shared" si="119"/>
        <v>6</v>
      </c>
      <c r="P160" s="317">
        <f t="shared" si="119"/>
        <v>3</v>
      </c>
      <c r="Q160" s="317">
        <f t="shared" si="119"/>
        <v>2</v>
      </c>
      <c r="R160" s="294">
        <f t="shared" si="119"/>
        <v>4</v>
      </c>
      <c r="S160" s="37">
        <f>K160-L160</f>
        <v>5</v>
      </c>
      <c r="T160" s="147">
        <f>T161/28</f>
        <v>5</v>
      </c>
      <c r="U160" s="147"/>
      <c r="V160" s="351"/>
      <c r="W160" s="90"/>
      <c r="X160" s="191"/>
      <c r="Y160" s="104"/>
      <c r="AG160" s="50"/>
      <c r="AH160" s="50"/>
      <c r="AI160" s="50"/>
    </row>
    <row r="161" spans="2:35" ht="13.5" customHeight="1" thickBot="1" x14ac:dyDescent="0.25">
      <c r="B161" s="311"/>
      <c r="C161" s="313"/>
      <c r="D161" s="313"/>
      <c r="E161" s="313"/>
      <c r="F161" s="313"/>
      <c r="G161" s="313"/>
      <c r="H161" s="350"/>
      <c r="I161" s="346"/>
      <c r="J161" s="316"/>
      <c r="K161" s="31">
        <v>448</v>
      </c>
      <c r="L161" s="32">
        <f>L160*28</f>
        <v>308</v>
      </c>
      <c r="M161" s="318"/>
      <c r="N161" s="318"/>
      <c r="O161" s="318"/>
      <c r="P161" s="318"/>
      <c r="Q161" s="318"/>
      <c r="R161" s="295"/>
      <c r="S161" s="33">
        <f>K161-L161</f>
        <v>140</v>
      </c>
      <c r="T161" s="34">
        <f>SUM(T162:T168)</f>
        <v>140</v>
      </c>
      <c r="U161" s="10"/>
      <c r="V161" s="352"/>
      <c r="W161" s="149"/>
      <c r="X161" s="192"/>
      <c r="Y161" s="104"/>
      <c r="AG161" s="50"/>
      <c r="AH161" s="50"/>
      <c r="AI161" s="50"/>
    </row>
    <row r="162" spans="2:35" ht="25.5" x14ac:dyDescent="0.2">
      <c r="B162" s="311"/>
      <c r="C162" s="313"/>
      <c r="D162" s="313"/>
      <c r="E162" s="313"/>
      <c r="F162" s="313"/>
      <c r="G162" s="313"/>
      <c r="H162" s="240" t="s">
        <v>102</v>
      </c>
      <c r="I162" s="241" t="s">
        <v>38</v>
      </c>
      <c r="J162" s="226"/>
      <c r="K162" s="241" t="s">
        <v>13</v>
      </c>
      <c r="L162" s="230">
        <f t="shared" ref="L162:L168" si="120">M162+P162</f>
        <v>2</v>
      </c>
      <c r="M162" s="230">
        <f t="shared" ref="M162:M168" si="121">IF(J162="m",(N162+O162)*2.5*W162/28,(N162+O162)*2*W162/28)</f>
        <v>2</v>
      </c>
      <c r="N162" s="226"/>
      <c r="O162" s="226">
        <v>2</v>
      </c>
      <c r="P162" s="230">
        <f t="shared" ref="P162:P168" si="122">IF(J162="m",(Q162+R162)*1.5*W162/28,(Q162+R162)*1*W162/28)</f>
        <v>0</v>
      </c>
      <c r="Q162" s="226"/>
      <c r="R162" s="226"/>
      <c r="S162" s="13" t="s">
        <v>202</v>
      </c>
      <c r="T162" s="13">
        <v>45</v>
      </c>
      <c r="U162" s="13"/>
      <c r="V162" s="352"/>
      <c r="W162" s="200">
        <v>14</v>
      </c>
      <c r="X162" s="203" t="s">
        <v>101</v>
      </c>
      <c r="Y162" s="28" t="s">
        <v>154</v>
      </c>
      <c r="AA162" s="2">
        <f t="shared" si="90"/>
        <v>0</v>
      </c>
      <c r="AB162" s="2">
        <f t="shared" si="91"/>
        <v>2</v>
      </c>
      <c r="AC162" s="2">
        <f t="shared" si="92"/>
        <v>0</v>
      </c>
      <c r="AD162" s="2">
        <f>SUM(AA162:AA168)</f>
        <v>0</v>
      </c>
      <c r="AE162" s="2">
        <f>SUM(AB162:AB168)</f>
        <v>4</v>
      </c>
      <c r="AF162" s="2">
        <f>SUM(AC162:AC168)</f>
        <v>2</v>
      </c>
      <c r="AG162" s="52">
        <f>AD162/11</f>
        <v>0</v>
      </c>
      <c r="AH162" s="52">
        <f>AE162/11</f>
        <v>0.36363636363636365</v>
      </c>
      <c r="AI162" s="52">
        <f>AF162/11</f>
        <v>0.18181818181818182</v>
      </c>
    </row>
    <row r="163" spans="2:35" ht="25.5" x14ac:dyDescent="0.2">
      <c r="B163" s="311"/>
      <c r="C163" s="313"/>
      <c r="D163" s="313"/>
      <c r="E163" s="313"/>
      <c r="F163" s="313"/>
      <c r="G163" s="313"/>
      <c r="H163" s="240" t="s">
        <v>103</v>
      </c>
      <c r="I163" s="226" t="s">
        <v>38</v>
      </c>
      <c r="J163" s="226"/>
      <c r="K163" s="226" t="s">
        <v>13</v>
      </c>
      <c r="L163" s="230">
        <f t="shared" si="120"/>
        <v>2</v>
      </c>
      <c r="M163" s="230">
        <f t="shared" si="121"/>
        <v>2</v>
      </c>
      <c r="N163" s="226"/>
      <c r="O163" s="226">
        <v>2</v>
      </c>
      <c r="P163" s="230">
        <f t="shared" si="122"/>
        <v>0</v>
      </c>
      <c r="Q163" s="226"/>
      <c r="R163" s="226"/>
      <c r="S163" s="13" t="s">
        <v>33</v>
      </c>
      <c r="T163" s="13">
        <v>45</v>
      </c>
      <c r="U163" s="13"/>
      <c r="V163" s="352"/>
      <c r="W163" s="200">
        <v>14</v>
      </c>
      <c r="X163" s="203" t="s">
        <v>101</v>
      </c>
      <c r="Y163" s="28" t="s">
        <v>154</v>
      </c>
      <c r="AA163" s="2">
        <f t="shared" si="90"/>
        <v>0</v>
      </c>
      <c r="AB163" s="2">
        <f t="shared" si="91"/>
        <v>2</v>
      </c>
      <c r="AC163" s="2">
        <f t="shared" si="92"/>
        <v>0</v>
      </c>
      <c r="AG163" s="50"/>
      <c r="AH163" s="50"/>
      <c r="AI163" s="50"/>
    </row>
    <row r="164" spans="2:35" ht="25.5" x14ac:dyDescent="0.2">
      <c r="B164" s="311"/>
      <c r="C164" s="313"/>
      <c r="D164" s="313"/>
      <c r="E164" s="313"/>
      <c r="F164" s="313"/>
      <c r="G164" s="313"/>
      <c r="H164" s="225" t="s">
        <v>97</v>
      </c>
      <c r="I164" s="226" t="s">
        <v>98</v>
      </c>
      <c r="J164" s="226"/>
      <c r="K164" s="226" t="s">
        <v>120</v>
      </c>
      <c r="L164" s="230">
        <f t="shared" si="120"/>
        <v>2</v>
      </c>
      <c r="M164" s="230">
        <f t="shared" si="121"/>
        <v>2</v>
      </c>
      <c r="N164" s="228"/>
      <c r="O164" s="228">
        <v>2</v>
      </c>
      <c r="P164" s="230">
        <f t="shared" si="122"/>
        <v>0</v>
      </c>
      <c r="Q164" s="228"/>
      <c r="R164" s="228"/>
      <c r="S164" s="1" t="s">
        <v>32</v>
      </c>
      <c r="T164" s="13">
        <v>30</v>
      </c>
      <c r="U164" s="13"/>
      <c r="V164" s="352"/>
      <c r="W164" s="200">
        <v>14</v>
      </c>
      <c r="X164" s="203" t="s">
        <v>101</v>
      </c>
      <c r="Y164" s="28" t="s">
        <v>154</v>
      </c>
      <c r="AA164" s="2">
        <f>IF(ISNUMBER(SEARCH("Aut",#REF!)),#REF!, 0)</f>
        <v>0</v>
      </c>
      <c r="AB164" s="2">
        <f>IF(ISNUMBER(SEARCH("Tst",#REF!)),#REF!, 0)</f>
        <v>0</v>
      </c>
      <c r="AC164" s="2">
        <f>IF(ISNUMBER(SEARCH("Calc",#REF!)),#REF!, 0)</f>
        <v>0</v>
      </c>
      <c r="AG164" s="50"/>
      <c r="AH164" s="50"/>
      <c r="AI164" s="50"/>
    </row>
    <row r="165" spans="2:35" ht="25.5" x14ac:dyDescent="0.2">
      <c r="B165" s="311"/>
      <c r="C165" s="313"/>
      <c r="D165" s="313"/>
      <c r="E165" s="313"/>
      <c r="F165" s="313"/>
      <c r="G165" s="313"/>
      <c r="H165" s="225" t="s">
        <v>254</v>
      </c>
      <c r="I165" s="226" t="s">
        <v>93</v>
      </c>
      <c r="J165" s="226"/>
      <c r="K165" s="226" t="s">
        <v>18</v>
      </c>
      <c r="L165" s="230">
        <f t="shared" si="120"/>
        <v>2</v>
      </c>
      <c r="M165" s="230">
        <f t="shared" si="121"/>
        <v>2</v>
      </c>
      <c r="N165" s="226">
        <v>2</v>
      </c>
      <c r="O165" s="226"/>
      <c r="P165" s="230">
        <f t="shared" si="122"/>
        <v>0</v>
      </c>
      <c r="Q165" s="226"/>
      <c r="R165" s="226"/>
      <c r="S165" s="14" t="s">
        <v>201</v>
      </c>
      <c r="T165" s="14">
        <v>20</v>
      </c>
      <c r="U165" s="13"/>
      <c r="V165" s="352"/>
      <c r="W165" s="200">
        <v>14</v>
      </c>
      <c r="X165" s="203" t="s">
        <v>101</v>
      </c>
      <c r="Y165" s="28" t="s">
        <v>154</v>
      </c>
      <c r="AA165" s="2">
        <f>IF(ISNUMBER(SEARCH("Aut",I168)),L168, 0)</f>
        <v>0</v>
      </c>
      <c r="AB165" s="2">
        <f>IF(ISNUMBER(SEARCH("Tst",I168)),L168, 0)</f>
        <v>0</v>
      </c>
      <c r="AC165" s="2">
        <f>IF(ISNUMBER(SEARCH("Calc",I168)),L168, 0)</f>
        <v>2</v>
      </c>
      <c r="AG165" s="50"/>
      <c r="AH165" s="50"/>
      <c r="AI165" s="50"/>
    </row>
    <row r="166" spans="2:35" ht="25.5" x14ac:dyDescent="0.2">
      <c r="B166" s="311"/>
      <c r="C166" s="313"/>
      <c r="D166" s="313"/>
      <c r="E166" s="313"/>
      <c r="F166" s="313"/>
      <c r="G166" s="313"/>
      <c r="H166" s="225" t="s">
        <v>286</v>
      </c>
      <c r="I166" s="226" t="s">
        <v>93</v>
      </c>
      <c r="J166" s="226"/>
      <c r="K166" s="226" t="s">
        <v>59</v>
      </c>
      <c r="L166" s="230">
        <f t="shared" si="120"/>
        <v>0.5</v>
      </c>
      <c r="M166" s="230">
        <f t="shared" si="121"/>
        <v>0</v>
      </c>
      <c r="N166" s="226"/>
      <c r="O166" s="226"/>
      <c r="P166" s="230">
        <f t="shared" si="122"/>
        <v>0.5</v>
      </c>
      <c r="Q166" s="226">
        <v>1</v>
      </c>
      <c r="R166" s="226"/>
      <c r="S166" s="12"/>
      <c r="T166" s="12"/>
      <c r="U166" s="13"/>
      <c r="V166" s="352"/>
      <c r="W166" s="200">
        <v>14</v>
      </c>
      <c r="X166" s="203" t="s">
        <v>101</v>
      </c>
      <c r="Y166" s="28" t="s">
        <v>154</v>
      </c>
      <c r="AG166" s="50"/>
      <c r="AH166" s="50"/>
      <c r="AI166" s="50"/>
    </row>
    <row r="167" spans="2:35" ht="25.5" x14ac:dyDescent="0.2">
      <c r="B167" s="311"/>
      <c r="C167" s="313"/>
      <c r="D167" s="313"/>
      <c r="E167" s="313"/>
      <c r="F167" s="313"/>
      <c r="G167" s="313"/>
      <c r="H167" s="225" t="s">
        <v>254</v>
      </c>
      <c r="I167" s="226" t="s">
        <v>93</v>
      </c>
      <c r="J167" s="226"/>
      <c r="K167" s="226" t="s">
        <v>59</v>
      </c>
      <c r="L167" s="230">
        <f t="shared" si="120"/>
        <v>0.5</v>
      </c>
      <c r="M167" s="230">
        <f t="shared" si="121"/>
        <v>0</v>
      </c>
      <c r="N167" s="226"/>
      <c r="O167" s="226"/>
      <c r="P167" s="230">
        <f t="shared" si="122"/>
        <v>0.5</v>
      </c>
      <c r="Q167" s="226">
        <v>1</v>
      </c>
      <c r="R167" s="226"/>
      <c r="S167" s="12"/>
      <c r="T167" s="12"/>
      <c r="U167" s="13"/>
      <c r="V167" s="352"/>
      <c r="W167" s="200">
        <v>14</v>
      </c>
      <c r="X167" s="203" t="s">
        <v>101</v>
      </c>
      <c r="Y167" s="28" t="s">
        <v>154</v>
      </c>
      <c r="AG167" s="50"/>
      <c r="AH167" s="50"/>
      <c r="AI167" s="50"/>
    </row>
    <row r="168" spans="2:35" ht="27" customHeight="1" thickBot="1" x14ac:dyDescent="0.25">
      <c r="B168" s="312"/>
      <c r="C168" s="314"/>
      <c r="D168" s="314"/>
      <c r="E168" s="314"/>
      <c r="F168" s="314"/>
      <c r="G168" s="314"/>
      <c r="H168" s="233" t="s">
        <v>97</v>
      </c>
      <c r="I168" s="164" t="s">
        <v>46</v>
      </c>
      <c r="J168" s="164"/>
      <c r="K168" s="164" t="s">
        <v>56</v>
      </c>
      <c r="L168" s="165">
        <f t="shared" si="120"/>
        <v>2</v>
      </c>
      <c r="M168" s="165">
        <f t="shared" si="121"/>
        <v>0</v>
      </c>
      <c r="N168" s="164"/>
      <c r="O168" s="164"/>
      <c r="P168" s="165">
        <f t="shared" si="122"/>
        <v>2</v>
      </c>
      <c r="Q168" s="164"/>
      <c r="R168" s="164">
        <v>4</v>
      </c>
      <c r="S168" s="29"/>
      <c r="T168" s="29"/>
      <c r="U168" s="29"/>
      <c r="V168" s="353"/>
      <c r="W168" s="150">
        <v>14</v>
      </c>
      <c r="X168" s="168" t="s">
        <v>101</v>
      </c>
      <c r="Y168" s="28" t="s">
        <v>154</v>
      </c>
      <c r="AA168" s="2">
        <f>IF(ISNUMBER(SEARCH("Aut",#REF!)),#REF!, 0)</f>
        <v>0</v>
      </c>
      <c r="AB168" s="2">
        <f>IF(ISNUMBER(SEARCH("Tst",#REF!)),#REF!, 0)</f>
        <v>0</v>
      </c>
      <c r="AC168" s="2">
        <f>IF(ISNUMBER(SEARCH("Calc",#REF!)),#REF!, 0)</f>
        <v>0</v>
      </c>
      <c r="AG168" s="50"/>
      <c r="AH168" s="50"/>
      <c r="AI168" s="50"/>
    </row>
    <row r="169" spans="2:35" ht="12.75" customHeight="1" x14ac:dyDescent="0.2">
      <c r="B169" s="299">
        <v>23</v>
      </c>
      <c r="C169" s="302" t="s">
        <v>79</v>
      </c>
      <c r="D169" s="302" t="s">
        <v>104</v>
      </c>
      <c r="E169" s="302" t="s">
        <v>79</v>
      </c>
      <c r="F169" s="302" t="s">
        <v>135</v>
      </c>
      <c r="G169" s="302" t="s">
        <v>10</v>
      </c>
      <c r="H169" s="319"/>
      <c r="I169" s="344"/>
      <c r="J169" s="315"/>
      <c r="K169" s="35">
        <v>16</v>
      </c>
      <c r="L169" s="36">
        <f>SUM(L171:L175)</f>
        <v>11</v>
      </c>
      <c r="M169" s="317">
        <f t="shared" ref="M169" si="123">SUM(M171:M175)</f>
        <v>8</v>
      </c>
      <c r="N169" s="317">
        <f>SUM(N171:N175)</f>
        <v>4</v>
      </c>
      <c r="O169" s="317">
        <f>SUM(O171:O175)</f>
        <v>4</v>
      </c>
      <c r="P169" s="317">
        <f>SUM(P171:P175)</f>
        <v>3</v>
      </c>
      <c r="Q169" s="317">
        <f>SUM(Q171:Q175)</f>
        <v>1</v>
      </c>
      <c r="R169" s="294">
        <f>SUM(R171:R175)</f>
        <v>5</v>
      </c>
      <c r="S169" s="37">
        <f>K169-L169</f>
        <v>5</v>
      </c>
      <c r="T169" s="122">
        <f>T170/28</f>
        <v>5</v>
      </c>
      <c r="U169" s="122"/>
      <c r="V169" s="351"/>
      <c r="W169" s="90"/>
      <c r="X169" s="153"/>
      <c r="Y169" s="196"/>
      <c r="AG169" s="50"/>
      <c r="AH169" s="50"/>
      <c r="AI169" s="50"/>
    </row>
    <row r="170" spans="2:35" ht="13.5" thickBot="1" x14ac:dyDescent="0.25">
      <c r="B170" s="311"/>
      <c r="C170" s="313"/>
      <c r="D170" s="313"/>
      <c r="E170" s="313"/>
      <c r="F170" s="313"/>
      <c r="G170" s="313"/>
      <c r="H170" s="350"/>
      <c r="I170" s="346"/>
      <c r="J170" s="316"/>
      <c r="K170" s="31">
        <v>448</v>
      </c>
      <c r="L170" s="32">
        <f>L169*28</f>
        <v>308</v>
      </c>
      <c r="M170" s="318"/>
      <c r="N170" s="318"/>
      <c r="O170" s="318"/>
      <c r="P170" s="318"/>
      <c r="Q170" s="318"/>
      <c r="R170" s="295"/>
      <c r="S170" s="33">
        <f>K170-L170</f>
        <v>140</v>
      </c>
      <c r="T170" s="34">
        <f>SUM(T171:T175)</f>
        <v>140</v>
      </c>
      <c r="U170" s="10"/>
      <c r="V170" s="352"/>
      <c r="W170" s="91"/>
      <c r="X170" s="192"/>
      <c r="Y170" s="193"/>
      <c r="AG170" s="50"/>
      <c r="AH170" s="50"/>
      <c r="AI170" s="50"/>
    </row>
    <row r="171" spans="2:35" ht="25.5" x14ac:dyDescent="0.2">
      <c r="B171" s="311"/>
      <c r="C171" s="313"/>
      <c r="D171" s="313"/>
      <c r="E171" s="313"/>
      <c r="F171" s="313"/>
      <c r="G171" s="313"/>
      <c r="H171" s="237" t="s">
        <v>248</v>
      </c>
      <c r="I171" s="243" t="s">
        <v>38</v>
      </c>
      <c r="J171" s="226"/>
      <c r="K171" s="243" t="s">
        <v>75</v>
      </c>
      <c r="L171" s="227">
        <f>M171+P171</f>
        <v>2.5</v>
      </c>
      <c r="M171" s="227">
        <f>IF(J171="m",(N171+O171)*2.5*W171/28,(N171+O171)*2*W171/28)</f>
        <v>2</v>
      </c>
      <c r="N171" s="228"/>
      <c r="O171" s="228">
        <v>2</v>
      </c>
      <c r="P171" s="227">
        <f>IF(J171="m",(Q171+R171)*1.5*W171/28,(Q171+R171)*1*W171/28)</f>
        <v>0.5</v>
      </c>
      <c r="Q171" s="228"/>
      <c r="R171" s="228">
        <v>1</v>
      </c>
      <c r="S171" s="13" t="s">
        <v>202</v>
      </c>
      <c r="T171" s="13">
        <v>56</v>
      </c>
      <c r="U171" s="13"/>
      <c r="V171" s="352"/>
      <c r="W171" s="200">
        <v>14</v>
      </c>
      <c r="X171" s="203" t="s">
        <v>104</v>
      </c>
      <c r="Y171" s="28" t="s">
        <v>154</v>
      </c>
      <c r="AA171" s="2">
        <f t="shared" si="90"/>
        <v>0</v>
      </c>
      <c r="AB171" s="2">
        <f t="shared" si="91"/>
        <v>2.5</v>
      </c>
      <c r="AC171" s="2">
        <f t="shared" si="92"/>
        <v>0</v>
      </c>
      <c r="AD171" s="2">
        <f>SUM(AA171:AA175)</f>
        <v>0</v>
      </c>
      <c r="AE171" s="2">
        <f>SUM(AB171:AB175)</f>
        <v>11</v>
      </c>
      <c r="AF171" s="2">
        <f>SUM(AC171:AC175)</f>
        <v>1</v>
      </c>
      <c r="AG171" s="52">
        <f>AD171/11</f>
        <v>0</v>
      </c>
      <c r="AH171" s="52">
        <f>AE171/11</f>
        <v>1</v>
      </c>
      <c r="AI171" s="52">
        <f>AF171/11</f>
        <v>9.0909090909090912E-2</v>
      </c>
    </row>
    <row r="172" spans="2:35" ht="25.5" x14ac:dyDescent="0.2">
      <c r="B172" s="311"/>
      <c r="C172" s="313"/>
      <c r="D172" s="313"/>
      <c r="E172" s="313"/>
      <c r="F172" s="313"/>
      <c r="G172" s="313"/>
      <c r="H172" s="240" t="s">
        <v>148</v>
      </c>
      <c r="I172" s="226" t="s">
        <v>38</v>
      </c>
      <c r="J172" s="226"/>
      <c r="K172" s="226" t="s">
        <v>18</v>
      </c>
      <c r="L172" s="230">
        <f>M172+P172</f>
        <v>2</v>
      </c>
      <c r="M172" s="230">
        <f>IF(J172="m",(N172+O172)*2.5*W172/28,(N172+O172)*2*W172/28)</f>
        <v>2</v>
      </c>
      <c r="N172" s="226">
        <v>2</v>
      </c>
      <c r="O172" s="226"/>
      <c r="P172" s="230">
        <f>IF(J172="m",(Q172+R172)*1.5*W172/28,(Q172+R172)*1*W172/28)</f>
        <v>0</v>
      </c>
      <c r="Q172" s="226"/>
      <c r="R172" s="226"/>
      <c r="S172" s="13" t="s">
        <v>33</v>
      </c>
      <c r="T172" s="13">
        <v>45</v>
      </c>
      <c r="U172" s="13"/>
      <c r="V172" s="352"/>
      <c r="W172" s="200">
        <v>14</v>
      </c>
      <c r="X172" s="203" t="s">
        <v>104</v>
      </c>
      <c r="Y172" s="28" t="s">
        <v>154</v>
      </c>
      <c r="AA172" s="2">
        <f t="shared" si="90"/>
        <v>0</v>
      </c>
      <c r="AB172" s="2">
        <f t="shared" si="91"/>
        <v>2</v>
      </c>
      <c r="AC172" s="2">
        <f t="shared" si="92"/>
        <v>0</v>
      </c>
      <c r="AG172" s="50"/>
      <c r="AH172" s="50"/>
      <c r="AI172" s="50"/>
    </row>
    <row r="173" spans="2:35" ht="25.5" x14ac:dyDescent="0.2">
      <c r="B173" s="311"/>
      <c r="C173" s="313"/>
      <c r="D173" s="313"/>
      <c r="E173" s="313"/>
      <c r="F173" s="313"/>
      <c r="G173" s="313"/>
      <c r="H173" s="240" t="s">
        <v>105</v>
      </c>
      <c r="I173" s="226" t="s">
        <v>38</v>
      </c>
      <c r="J173" s="226"/>
      <c r="K173" s="226" t="s">
        <v>18</v>
      </c>
      <c r="L173" s="230">
        <f>M173+P173</f>
        <v>2.5</v>
      </c>
      <c r="M173" s="230">
        <f>IF(J173="m",(N173+O173)*2.5*W173/28,(N173+O173)*2*W173/28)</f>
        <v>2</v>
      </c>
      <c r="N173" s="226">
        <v>2</v>
      </c>
      <c r="O173" s="226"/>
      <c r="P173" s="230">
        <f>IF(J173="m",(Q173+R173)*1.5*W173/28,(Q173+R173)*1*W173/28)</f>
        <v>0.5</v>
      </c>
      <c r="Q173" s="226">
        <v>1</v>
      </c>
      <c r="R173" s="226"/>
      <c r="S173" s="1" t="s">
        <v>32</v>
      </c>
      <c r="T173" s="13">
        <v>30</v>
      </c>
      <c r="U173" s="13"/>
      <c r="V173" s="352"/>
      <c r="W173" s="200">
        <v>14</v>
      </c>
      <c r="X173" s="203" t="s">
        <v>104</v>
      </c>
      <c r="Y173" s="28" t="s">
        <v>154</v>
      </c>
      <c r="AA173" s="2">
        <f t="shared" si="90"/>
        <v>0</v>
      </c>
      <c r="AB173" s="2">
        <f t="shared" si="91"/>
        <v>2.5</v>
      </c>
      <c r="AC173" s="2">
        <f t="shared" si="92"/>
        <v>0</v>
      </c>
      <c r="AG173" s="50"/>
      <c r="AH173" s="50"/>
      <c r="AI173" s="50"/>
    </row>
    <row r="174" spans="2:35" x14ac:dyDescent="0.2">
      <c r="B174" s="311"/>
      <c r="C174" s="313"/>
      <c r="D174" s="313"/>
      <c r="E174" s="313"/>
      <c r="F174" s="313"/>
      <c r="G174" s="313"/>
      <c r="H174" s="240" t="s">
        <v>106</v>
      </c>
      <c r="I174" s="226" t="s">
        <v>38</v>
      </c>
      <c r="J174" s="226"/>
      <c r="K174" s="226" t="s">
        <v>252</v>
      </c>
      <c r="L174" s="230">
        <f>M174+P174</f>
        <v>3</v>
      </c>
      <c r="M174" s="230">
        <f>IF(J174="m",(N174+O174)*2.5*W174/28,(N174+O174)*2*W174/28)</f>
        <v>2</v>
      </c>
      <c r="N174" s="226"/>
      <c r="O174" s="226">
        <v>2</v>
      </c>
      <c r="P174" s="230">
        <f>IF(J174="m",(Q174+R174)*1.5*W174/28,(Q174+R174)*1*W174/28)</f>
        <v>1</v>
      </c>
      <c r="Q174" s="226"/>
      <c r="R174" s="226">
        <v>2</v>
      </c>
      <c r="S174" s="14" t="s">
        <v>203</v>
      </c>
      <c r="T174" s="14">
        <v>9</v>
      </c>
      <c r="U174" s="13"/>
      <c r="V174" s="352"/>
      <c r="W174" s="200">
        <v>14</v>
      </c>
      <c r="X174" s="203" t="s">
        <v>104</v>
      </c>
      <c r="Y174" s="28" t="s">
        <v>154</v>
      </c>
      <c r="AA174" s="2">
        <f t="shared" si="90"/>
        <v>0</v>
      </c>
      <c r="AB174" s="2">
        <f t="shared" si="91"/>
        <v>3</v>
      </c>
      <c r="AC174" s="2">
        <f t="shared" si="92"/>
        <v>0</v>
      </c>
      <c r="AG174" s="50"/>
      <c r="AH174" s="50"/>
      <c r="AI174" s="50"/>
    </row>
    <row r="175" spans="2:35" ht="26.25" thickBot="1" x14ac:dyDescent="0.25">
      <c r="B175" s="311"/>
      <c r="C175" s="313"/>
      <c r="D175" s="313"/>
      <c r="E175" s="313"/>
      <c r="F175" s="313"/>
      <c r="G175" s="313"/>
      <c r="H175" s="236" t="s">
        <v>174</v>
      </c>
      <c r="I175" s="245" t="s">
        <v>173</v>
      </c>
      <c r="J175" s="226"/>
      <c r="K175" s="245" t="s">
        <v>75</v>
      </c>
      <c r="L175" s="230">
        <f>M175+P175</f>
        <v>1</v>
      </c>
      <c r="M175" s="230">
        <f>IF(J175="m",(N175+O175)*2.5*W175/28,(N175+O175)*2*W175/28)</f>
        <v>0</v>
      </c>
      <c r="N175" s="226"/>
      <c r="O175" s="226"/>
      <c r="P175" s="230">
        <f>IF(J175="m",(Q175+R175)*1.5*W175/28,(Q175+R175)*1*W175/28)</f>
        <v>1</v>
      </c>
      <c r="Q175" s="226"/>
      <c r="R175" s="226">
        <v>2</v>
      </c>
      <c r="S175" s="12"/>
      <c r="T175" s="12"/>
      <c r="U175" s="13"/>
      <c r="V175" s="352"/>
      <c r="W175" s="91">
        <v>14</v>
      </c>
      <c r="X175" s="168" t="s">
        <v>104</v>
      </c>
      <c r="Y175" s="28" t="s">
        <v>154</v>
      </c>
      <c r="AA175" s="2">
        <f t="shared" si="90"/>
        <v>0</v>
      </c>
      <c r="AB175" s="2">
        <f t="shared" si="91"/>
        <v>1</v>
      </c>
      <c r="AC175" s="2">
        <f t="shared" si="92"/>
        <v>1</v>
      </c>
      <c r="AG175" s="50"/>
      <c r="AH175" s="50"/>
      <c r="AI175" s="50"/>
    </row>
    <row r="176" spans="2:35" ht="12.75" customHeight="1" x14ac:dyDescent="0.2">
      <c r="B176" s="299">
        <v>24</v>
      </c>
      <c r="C176" s="302" t="s">
        <v>79</v>
      </c>
      <c r="D176" s="302" t="s">
        <v>107</v>
      </c>
      <c r="E176" s="302" t="s">
        <v>79</v>
      </c>
      <c r="F176" s="302" t="s">
        <v>127</v>
      </c>
      <c r="G176" s="302" t="s">
        <v>10</v>
      </c>
      <c r="H176" s="319"/>
      <c r="I176" s="344"/>
      <c r="J176" s="315"/>
      <c r="K176" s="35">
        <v>16</v>
      </c>
      <c r="L176" s="36">
        <f>SUM(L178:L181)</f>
        <v>11</v>
      </c>
      <c r="M176" s="317">
        <f t="shared" ref="M176" si="124">SUM(M178:M181)</f>
        <v>7</v>
      </c>
      <c r="N176" s="317">
        <f>SUM(N178:N181)</f>
        <v>2</v>
      </c>
      <c r="O176" s="317">
        <f>SUM(O178:O181)</f>
        <v>5</v>
      </c>
      <c r="P176" s="317">
        <f>SUM(P178:P181)</f>
        <v>4</v>
      </c>
      <c r="Q176" s="317">
        <f>SUM(Q178:Q181)</f>
        <v>4</v>
      </c>
      <c r="R176" s="294">
        <f>SUM(R178:R181)</f>
        <v>4</v>
      </c>
      <c r="S176" s="37">
        <f>K176-L176</f>
        <v>5</v>
      </c>
      <c r="T176" s="158">
        <f>T177/28</f>
        <v>5</v>
      </c>
      <c r="U176" s="158"/>
      <c r="V176" s="351"/>
      <c r="W176" s="160"/>
      <c r="X176" s="153"/>
      <c r="Y176" s="103"/>
      <c r="AG176" s="50"/>
      <c r="AH176" s="50"/>
      <c r="AI176" s="50"/>
    </row>
    <row r="177" spans="2:35" ht="13.5" customHeight="1" thickBot="1" x14ac:dyDescent="0.25">
      <c r="B177" s="311"/>
      <c r="C177" s="313"/>
      <c r="D177" s="313"/>
      <c r="E177" s="313"/>
      <c r="F177" s="313"/>
      <c r="G177" s="313"/>
      <c r="H177" s="350"/>
      <c r="I177" s="346"/>
      <c r="J177" s="316"/>
      <c r="K177" s="31">
        <v>448</v>
      </c>
      <c r="L177" s="32">
        <f>L176*28</f>
        <v>308</v>
      </c>
      <c r="M177" s="318"/>
      <c r="N177" s="318"/>
      <c r="O177" s="318"/>
      <c r="P177" s="318"/>
      <c r="Q177" s="318"/>
      <c r="R177" s="295"/>
      <c r="S177" s="33">
        <f>K177-L177</f>
        <v>140</v>
      </c>
      <c r="T177" s="34">
        <f>SUM(T178:T181)</f>
        <v>140</v>
      </c>
      <c r="U177" s="10"/>
      <c r="V177" s="352"/>
      <c r="W177" s="161"/>
      <c r="X177" s="192"/>
      <c r="Y177" s="104"/>
      <c r="AG177" s="50"/>
      <c r="AH177" s="50"/>
      <c r="AI177" s="50"/>
    </row>
    <row r="178" spans="2:35" ht="25.5" x14ac:dyDescent="0.2">
      <c r="B178" s="311"/>
      <c r="C178" s="313"/>
      <c r="D178" s="313"/>
      <c r="E178" s="313"/>
      <c r="F178" s="313"/>
      <c r="G178" s="313"/>
      <c r="H178" s="240" t="s">
        <v>108</v>
      </c>
      <c r="I178" s="245" t="s">
        <v>38</v>
      </c>
      <c r="J178" s="226"/>
      <c r="K178" s="282" t="s">
        <v>59</v>
      </c>
      <c r="L178" s="227">
        <f>M178+P178</f>
        <v>3</v>
      </c>
      <c r="M178" s="227">
        <f>IF(J178="m",(N178+O178)*2.5*W178/28,(N178+O178)*2*W178/28)</f>
        <v>2</v>
      </c>
      <c r="N178" s="228">
        <v>2</v>
      </c>
      <c r="O178" s="228"/>
      <c r="P178" s="227">
        <f>IF(J178="m",(Q178+R178)*1.5*W178/28,(Q178+R178)*1*W178/28)</f>
        <v>1</v>
      </c>
      <c r="Q178" s="228">
        <v>2</v>
      </c>
      <c r="R178" s="228"/>
      <c r="S178" s="13" t="s">
        <v>202</v>
      </c>
      <c r="T178" s="13">
        <v>45</v>
      </c>
      <c r="U178" s="13"/>
      <c r="V178" s="352"/>
      <c r="W178" s="200">
        <v>14</v>
      </c>
      <c r="X178" s="203" t="s">
        <v>107</v>
      </c>
      <c r="Y178" s="28" t="s">
        <v>154</v>
      </c>
      <c r="AA178" s="2">
        <f t="shared" si="90"/>
        <v>0</v>
      </c>
      <c r="AB178" s="2">
        <f t="shared" si="91"/>
        <v>3</v>
      </c>
      <c r="AC178" s="2">
        <f t="shared" si="92"/>
        <v>0</v>
      </c>
      <c r="AD178" s="2">
        <f>SUM(AA178:AA181)</f>
        <v>0</v>
      </c>
      <c r="AE178" s="2">
        <f>SUM(AB178:AB181)</f>
        <v>11</v>
      </c>
      <c r="AF178" s="2">
        <f>SUM(AC178:AC181)</f>
        <v>0</v>
      </c>
      <c r="AG178" s="52">
        <f>AD178/11</f>
        <v>0</v>
      </c>
      <c r="AH178" s="52">
        <f>AE178/11</f>
        <v>1</v>
      </c>
      <c r="AI178" s="52">
        <f>AF178/11</f>
        <v>0</v>
      </c>
    </row>
    <row r="179" spans="2:35" ht="25.5" x14ac:dyDescent="0.2">
      <c r="B179" s="311"/>
      <c r="C179" s="313"/>
      <c r="D179" s="313"/>
      <c r="E179" s="313"/>
      <c r="F179" s="313"/>
      <c r="G179" s="313"/>
      <c r="H179" s="240" t="s">
        <v>109</v>
      </c>
      <c r="I179" s="245" t="s">
        <v>38</v>
      </c>
      <c r="J179" s="226"/>
      <c r="K179" s="245" t="s">
        <v>17</v>
      </c>
      <c r="L179" s="230">
        <f>M179+P179</f>
        <v>3</v>
      </c>
      <c r="M179" s="230">
        <f>IF(J179="m",(N179+O179)*2.5*W179/28,(N179+O179)*2*W179/28)</f>
        <v>2</v>
      </c>
      <c r="N179" s="226"/>
      <c r="O179" s="226">
        <v>2</v>
      </c>
      <c r="P179" s="230">
        <f>IF(J179="m",(Q179+R179)*1.5*W179/28,(Q179+R179)*1*W179/28)</f>
        <v>1</v>
      </c>
      <c r="Q179" s="226"/>
      <c r="R179" s="226">
        <v>2</v>
      </c>
      <c r="S179" s="13" t="s">
        <v>33</v>
      </c>
      <c r="T179" s="13">
        <v>45</v>
      </c>
      <c r="U179" s="13"/>
      <c r="V179" s="352"/>
      <c r="W179" s="200">
        <v>14</v>
      </c>
      <c r="X179" s="203" t="s">
        <v>107</v>
      </c>
      <c r="Y179" s="28" t="s">
        <v>154</v>
      </c>
      <c r="AA179" s="2">
        <f t="shared" si="90"/>
        <v>0</v>
      </c>
      <c r="AB179" s="2">
        <f t="shared" si="91"/>
        <v>3</v>
      </c>
      <c r="AC179" s="2">
        <f t="shared" si="92"/>
        <v>0</v>
      </c>
      <c r="AG179" s="50"/>
      <c r="AH179" s="50"/>
      <c r="AI179" s="50"/>
    </row>
    <row r="180" spans="2:35" ht="25.5" x14ac:dyDescent="0.2">
      <c r="B180" s="311"/>
      <c r="C180" s="313"/>
      <c r="D180" s="313"/>
      <c r="E180" s="313"/>
      <c r="F180" s="313"/>
      <c r="G180" s="313"/>
      <c r="H180" s="225" t="s">
        <v>247</v>
      </c>
      <c r="I180" s="226" t="s">
        <v>38</v>
      </c>
      <c r="J180" s="226"/>
      <c r="K180" s="226" t="s">
        <v>75</v>
      </c>
      <c r="L180" s="230">
        <f>M180+P180</f>
        <v>4</v>
      </c>
      <c r="M180" s="230">
        <f>IF(J180="m",(N180+O180)*2.5*W180/28,(N180+O180)*2*W180/28)</f>
        <v>3</v>
      </c>
      <c r="N180" s="226"/>
      <c r="O180" s="226">
        <v>3</v>
      </c>
      <c r="P180" s="230">
        <f>IF(J180="m",(Q180+R180)*1.5*W180/28,(Q180+R180)*1*W180/28)</f>
        <v>1</v>
      </c>
      <c r="Q180" s="226"/>
      <c r="R180" s="226">
        <v>2</v>
      </c>
      <c r="S180" s="1" t="s">
        <v>32</v>
      </c>
      <c r="T180" s="13">
        <v>30</v>
      </c>
      <c r="U180" s="13"/>
      <c r="V180" s="352"/>
      <c r="W180" s="200">
        <v>14</v>
      </c>
      <c r="X180" s="203" t="s">
        <v>107</v>
      </c>
      <c r="Y180" s="28" t="s">
        <v>154</v>
      </c>
      <c r="AA180" s="2">
        <f t="shared" si="90"/>
        <v>0</v>
      </c>
      <c r="AB180" s="2">
        <f t="shared" si="91"/>
        <v>4</v>
      </c>
      <c r="AC180" s="2">
        <f t="shared" si="92"/>
        <v>0</v>
      </c>
      <c r="AG180" s="50"/>
      <c r="AH180" s="50"/>
      <c r="AI180" s="50"/>
    </row>
    <row r="181" spans="2:35" ht="13.5" thickBot="1" x14ac:dyDescent="0.25">
      <c r="B181" s="312"/>
      <c r="C181" s="314"/>
      <c r="D181" s="314"/>
      <c r="E181" s="314"/>
      <c r="F181" s="314"/>
      <c r="G181" s="314"/>
      <c r="H181" s="283" t="s">
        <v>148</v>
      </c>
      <c r="I181" s="164" t="s">
        <v>38</v>
      </c>
      <c r="J181" s="164"/>
      <c r="K181" s="164" t="s">
        <v>59</v>
      </c>
      <c r="L181" s="165">
        <f>M181+P181</f>
        <v>1</v>
      </c>
      <c r="M181" s="165">
        <f>IF(J181="m",(N181+O181)*2.5*W181/28,(N181+O181)*2*W181/28)</f>
        <v>0</v>
      </c>
      <c r="N181" s="164"/>
      <c r="O181" s="164"/>
      <c r="P181" s="165">
        <f>IF(J181="m",(Q181+R181)*1.5*W181/28,(Q181+R181)*1*W181/28)</f>
        <v>1</v>
      </c>
      <c r="Q181" s="164">
        <v>2</v>
      </c>
      <c r="R181" s="164"/>
      <c r="S181" s="156" t="s">
        <v>203</v>
      </c>
      <c r="T181" s="156">
        <v>20</v>
      </c>
      <c r="U181" s="29"/>
      <c r="V181" s="353"/>
      <c r="W181" s="162">
        <v>14</v>
      </c>
      <c r="X181" s="168" t="s">
        <v>107</v>
      </c>
      <c r="Y181" s="28" t="s">
        <v>154</v>
      </c>
      <c r="AA181" s="2">
        <f t="shared" si="90"/>
        <v>0</v>
      </c>
      <c r="AB181" s="2">
        <f t="shared" si="91"/>
        <v>1</v>
      </c>
      <c r="AC181" s="2">
        <f t="shared" si="92"/>
        <v>0</v>
      </c>
      <c r="AG181" s="50"/>
      <c r="AH181" s="50"/>
      <c r="AI181" s="50"/>
    </row>
    <row r="182" spans="2:35" ht="13.5" customHeight="1" x14ac:dyDescent="0.2">
      <c r="B182" s="299">
        <v>25</v>
      </c>
      <c r="C182" s="302" t="s">
        <v>79</v>
      </c>
      <c r="D182" s="302" t="s">
        <v>140</v>
      </c>
      <c r="E182" s="302" t="s">
        <v>79</v>
      </c>
      <c r="F182" s="302" t="s">
        <v>167</v>
      </c>
      <c r="G182" s="302" t="s">
        <v>10</v>
      </c>
      <c r="H182" s="319"/>
      <c r="I182" s="344"/>
      <c r="J182" s="315"/>
      <c r="K182" s="35">
        <v>16</v>
      </c>
      <c r="L182" s="36">
        <f t="shared" ref="L182:R182" si="125">SUM(L184:L191)</f>
        <v>11</v>
      </c>
      <c r="M182" s="317">
        <f t="shared" si="125"/>
        <v>5</v>
      </c>
      <c r="N182" s="317">
        <f t="shared" si="125"/>
        <v>2</v>
      </c>
      <c r="O182" s="317">
        <f t="shared" si="125"/>
        <v>3</v>
      </c>
      <c r="P182" s="317">
        <f t="shared" si="125"/>
        <v>6</v>
      </c>
      <c r="Q182" s="317">
        <f t="shared" si="125"/>
        <v>3</v>
      </c>
      <c r="R182" s="294">
        <f t="shared" si="125"/>
        <v>9</v>
      </c>
      <c r="S182" s="37">
        <f>K182-L182</f>
        <v>5</v>
      </c>
      <c r="T182" s="122">
        <f>T183/28</f>
        <v>5</v>
      </c>
      <c r="U182" s="122"/>
      <c r="V182" s="351"/>
      <c r="W182" s="90"/>
      <c r="X182" s="153"/>
      <c r="Y182" s="103"/>
      <c r="AG182" s="50"/>
      <c r="AH182" s="50"/>
      <c r="AI182" s="50"/>
    </row>
    <row r="183" spans="2:35" ht="13.5" customHeight="1" thickBot="1" x14ac:dyDescent="0.25">
      <c r="B183" s="311"/>
      <c r="C183" s="313"/>
      <c r="D183" s="303"/>
      <c r="E183" s="313"/>
      <c r="F183" s="313"/>
      <c r="G183" s="303"/>
      <c r="H183" s="320"/>
      <c r="I183" s="345"/>
      <c r="J183" s="341"/>
      <c r="K183" s="31">
        <v>448</v>
      </c>
      <c r="L183" s="32">
        <f>L182*28</f>
        <v>308</v>
      </c>
      <c r="M183" s="318"/>
      <c r="N183" s="318"/>
      <c r="O183" s="318"/>
      <c r="P183" s="318"/>
      <c r="Q183" s="318"/>
      <c r="R183" s="295"/>
      <c r="S183" s="33">
        <f>K183-L183</f>
        <v>140</v>
      </c>
      <c r="T183" s="34">
        <f>SUM(T184:T191)</f>
        <v>140</v>
      </c>
      <c r="U183" s="10"/>
      <c r="V183" s="352"/>
      <c r="W183" s="91"/>
      <c r="X183" s="191"/>
      <c r="Y183" s="104"/>
      <c r="AG183" s="50"/>
      <c r="AH183" s="50"/>
      <c r="AI183" s="50"/>
    </row>
    <row r="184" spans="2:35" ht="25.5" x14ac:dyDescent="0.2">
      <c r="B184" s="311"/>
      <c r="C184" s="313"/>
      <c r="D184" s="303"/>
      <c r="E184" s="313"/>
      <c r="F184" s="313"/>
      <c r="G184" s="303"/>
      <c r="H184" s="225" t="s">
        <v>262</v>
      </c>
      <c r="I184" s="245" t="s">
        <v>112</v>
      </c>
      <c r="J184" s="226"/>
      <c r="K184" s="243" t="s">
        <v>47</v>
      </c>
      <c r="L184" s="227">
        <f t="shared" ref="L184:L189" si="126">M184+P184</f>
        <v>1</v>
      </c>
      <c r="M184" s="227">
        <f t="shared" ref="M184:M190" si="127">IF(J184="m",(N184+O184)*2.5*W184/28,(N184+O184)*2*W184/28)</f>
        <v>1</v>
      </c>
      <c r="N184" s="243"/>
      <c r="O184" s="243">
        <v>1</v>
      </c>
      <c r="P184" s="227">
        <f t="shared" ref="P184:P190" si="128">IF(J184="m",(Q184+R184)*1.5*W184/28,(Q184+R184)*1*W184/28)</f>
        <v>0</v>
      </c>
      <c r="Q184" s="243"/>
      <c r="R184" s="243"/>
      <c r="S184" s="13" t="s">
        <v>202</v>
      </c>
      <c r="T184" s="13">
        <v>45</v>
      </c>
      <c r="U184" s="13"/>
      <c r="V184" s="352"/>
      <c r="W184" s="200">
        <v>14</v>
      </c>
      <c r="X184" s="210" t="s">
        <v>140</v>
      </c>
      <c r="Y184" s="28" t="s">
        <v>154</v>
      </c>
      <c r="AA184" s="2">
        <f t="shared" si="90"/>
        <v>1</v>
      </c>
      <c r="AB184" s="2">
        <f t="shared" si="91"/>
        <v>1</v>
      </c>
      <c r="AC184" s="2">
        <f t="shared" si="92"/>
        <v>0</v>
      </c>
      <c r="AD184" s="2">
        <f>SUM(AA184:AA191)</f>
        <v>3</v>
      </c>
      <c r="AE184" s="2">
        <f>SUM(AB184:AB191)</f>
        <v>3</v>
      </c>
      <c r="AF184" s="2">
        <f>SUM(AC184:AC191)</f>
        <v>0</v>
      </c>
      <c r="AG184" s="52">
        <f>AD184/11</f>
        <v>0.27272727272727271</v>
      </c>
      <c r="AH184" s="52">
        <f>AE184/11</f>
        <v>0.27272727272727271</v>
      </c>
      <c r="AI184" s="52">
        <f>AF184/11</f>
        <v>0</v>
      </c>
    </row>
    <row r="185" spans="2:35" ht="25.5" x14ac:dyDescent="0.2">
      <c r="B185" s="311"/>
      <c r="C185" s="313"/>
      <c r="D185" s="303"/>
      <c r="E185" s="313"/>
      <c r="F185" s="313"/>
      <c r="G185" s="303"/>
      <c r="H185" s="237" t="s">
        <v>226</v>
      </c>
      <c r="I185" s="228" t="s">
        <v>74</v>
      </c>
      <c r="J185" s="226"/>
      <c r="K185" s="228" t="s">
        <v>12</v>
      </c>
      <c r="L185" s="227">
        <f t="shared" si="126"/>
        <v>2</v>
      </c>
      <c r="M185" s="227">
        <f t="shared" si="127"/>
        <v>2</v>
      </c>
      <c r="N185" s="226"/>
      <c r="O185" s="226">
        <v>2</v>
      </c>
      <c r="P185" s="227">
        <f t="shared" si="128"/>
        <v>0</v>
      </c>
      <c r="Q185" s="226"/>
      <c r="R185" s="226"/>
      <c r="S185" s="13" t="s">
        <v>33</v>
      </c>
      <c r="T185" s="13">
        <v>45</v>
      </c>
      <c r="U185" s="13"/>
      <c r="V185" s="352"/>
      <c r="W185" s="200">
        <v>14</v>
      </c>
      <c r="X185" s="210" t="s">
        <v>140</v>
      </c>
      <c r="Y185" s="28" t="s">
        <v>154</v>
      </c>
      <c r="AA185" s="2">
        <f t="shared" si="90"/>
        <v>0</v>
      </c>
      <c r="AB185" s="2">
        <f t="shared" si="91"/>
        <v>0</v>
      </c>
      <c r="AC185" s="2">
        <f t="shared" si="92"/>
        <v>0</v>
      </c>
      <c r="AG185" s="52"/>
      <c r="AH185" s="52"/>
      <c r="AI185" s="52"/>
    </row>
    <row r="186" spans="2:35" ht="25.5" x14ac:dyDescent="0.2">
      <c r="B186" s="311"/>
      <c r="C186" s="313"/>
      <c r="D186" s="303"/>
      <c r="E186" s="313"/>
      <c r="F186" s="313"/>
      <c r="G186" s="303"/>
      <c r="H186" s="237" t="s">
        <v>227</v>
      </c>
      <c r="I186" s="228" t="s">
        <v>150</v>
      </c>
      <c r="J186" s="226"/>
      <c r="K186" s="228" t="s">
        <v>47</v>
      </c>
      <c r="L186" s="227">
        <f t="shared" si="126"/>
        <v>2</v>
      </c>
      <c r="M186" s="227">
        <f t="shared" si="127"/>
        <v>2</v>
      </c>
      <c r="N186" s="226">
        <v>2</v>
      </c>
      <c r="O186" s="226"/>
      <c r="P186" s="227">
        <f t="shared" si="128"/>
        <v>0</v>
      </c>
      <c r="Q186" s="226"/>
      <c r="R186" s="226"/>
      <c r="S186" s="1" t="s">
        <v>32</v>
      </c>
      <c r="T186" s="13">
        <v>30</v>
      </c>
      <c r="U186" s="13"/>
      <c r="V186" s="352"/>
      <c r="W186" s="200">
        <v>14</v>
      </c>
      <c r="X186" s="210" t="s">
        <v>140</v>
      </c>
      <c r="Y186" s="28" t="s">
        <v>154</v>
      </c>
      <c r="AA186" s="2">
        <f t="shared" si="90"/>
        <v>0</v>
      </c>
      <c r="AB186" s="2">
        <f t="shared" si="91"/>
        <v>0</v>
      </c>
      <c r="AC186" s="2">
        <f t="shared" si="92"/>
        <v>0</v>
      </c>
      <c r="AG186" s="52"/>
      <c r="AH186" s="52"/>
      <c r="AI186" s="52"/>
    </row>
    <row r="187" spans="2:35" ht="25.5" x14ac:dyDescent="0.2">
      <c r="B187" s="311"/>
      <c r="C187" s="313"/>
      <c r="D187" s="303"/>
      <c r="E187" s="313"/>
      <c r="F187" s="313"/>
      <c r="G187" s="303"/>
      <c r="H187" s="225" t="s">
        <v>44</v>
      </c>
      <c r="I187" s="245" t="s">
        <v>69</v>
      </c>
      <c r="J187" s="226"/>
      <c r="K187" s="245" t="s">
        <v>60</v>
      </c>
      <c r="L187" s="230">
        <f>M187+P187</f>
        <v>1</v>
      </c>
      <c r="M187" s="227">
        <f t="shared" si="127"/>
        <v>0</v>
      </c>
      <c r="N187" s="245"/>
      <c r="O187" s="245"/>
      <c r="P187" s="227">
        <f t="shared" si="128"/>
        <v>1</v>
      </c>
      <c r="Q187" s="245">
        <v>2</v>
      </c>
      <c r="R187" s="245"/>
      <c r="S187" s="14" t="s">
        <v>203</v>
      </c>
      <c r="T187" s="14">
        <v>20</v>
      </c>
      <c r="U187" s="13"/>
      <c r="V187" s="352"/>
      <c r="W187" s="200">
        <v>14</v>
      </c>
      <c r="X187" s="210" t="s">
        <v>140</v>
      </c>
      <c r="Y187" s="28" t="s">
        <v>154</v>
      </c>
      <c r="AA187" s="2">
        <f>IF(ISNUMBER(SEARCH("Aut",I190)),L190, 0)</f>
        <v>0</v>
      </c>
      <c r="AB187" s="2">
        <f>IF(ISNUMBER(SEARCH("Tst",I190)),L190, 0)</f>
        <v>0</v>
      </c>
      <c r="AC187" s="2">
        <f>IF(ISNUMBER(SEARCH("Calc",I190)),L190, 0)</f>
        <v>0</v>
      </c>
      <c r="AG187" s="52"/>
      <c r="AH187" s="52"/>
      <c r="AI187" s="52"/>
    </row>
    <row r="188" spans="2:35" ht="25.5" x14ac:dyDescent="0.2">
      <c r="B188" s="311"/>
      <c r="C188" s="313"/>
      <c r="D188" s="303"/>
      <c r="E188" s="313"/>
      <c r="F188" s="313"/>
      <c r="G188" s="303"/>
      <c r="H188" s="225" t="s">
        <v>44</v>
      </c>
      <c r="I188" s="245" t="s">
        <v>74</v>
      </c>
      <c r="J188" s="226"/>
      <c r="K188" s="245" t="s">
        <v>50</v>
      </c>
      <c r="L188" s="230">
        <f>M188+P188</f>
        <v>0.5</v>
      </c>
      <c r="M188" s="227">
        <f>IF(J188="m",(N188+O188)*2.5*W188/28,(N188+O188)*2*W188/28)</f>
        <v>0</v>
      </c>
      <c r="N188" s="245"/>
      <c r="O188" s="245"/>
      <c r="P188" s="227">
        <f>IF(J188="m",(Q188+R188)*1.5*W188/28,(Q188+R188)*1*W188/28)</f>
        <v>0.5</v>
      </c>
      <c r="Q188" s="245">
        <v>1</v>
      </c>
      <c r="R188" s="245"/>
      <c r="S188" s="13"/>
      <c r="T188" s="13"/>
      <c r="U188" s="13"/>
      <c r="V188" s="352"/>
      <c r="W188" s="200">
        <v>14</v>
      </c>
      <c r="X188" s="210" t="s">
        <v>140</v>
      </c>
      <c r="Y188" s="28" t="s">
        <v>154</v>
      </c>
      <c r="AA188" s="2">
        <f>IF(ISNUMBER(SEARCH("Aut",I187)),L187, 0)</f>
        <v>0</v>
      </c>
      <c r="AB188" s="2">
        <f>IF(ISNUMBER(SEARCH("Tst",I187)),L187, 0)</f>
        <v>0</v>
      </c>
      <c r="AC188" s="2">
        <f>IF(ISNUMBER(SEARCH("Calc",I187)),L187, 0)</f>
        <v>0</v>
      </c>
      <c r="AG188" s="50"/>
      <c r="AH188" s="50"/>
      <c r="AI188" s="50"/>
    </row>
    <row r="189" spans="2:35" ht="27.75" customHeight="1" x14ac:dyDescent="0.2">
      <c r="B189" s="311"/>
      <c r="C189" s="313"/>
      <c r="D189" s="303"/>
      <c r="E189" s="313"/>
      <c r="F189" s="313"/>
      <c r="G189" s="303"/>
      <c r="H189" s="225" t="s">
        <v>263</v>
      </c>
      <c r="I189" s="245" t="s">
        <v>93</v>
      </c>
      <c r="J189" s="226"/>
      <c r="K189" s="245" t="s">
        <v>229</v>
      </c>
      <c r="L189" s="230">
        <f t="shared" si="126"/>
        <v>2</v>
      </c>
      <c r="M189" s="230">
        <f t="shared" si="127"/>
        <v>0</v>
      </c>
      <c r="N189" s="245"/>
      <c r="O189" s="245"/>
      <c r="P189" s="230">
        <f t="shared" si="128"/>
        <v>2</v>
      </c>
      <c r="Q189" s="245"/>
      <c r="R189" s="245">
        <v>4</v>
      </c>
      <c r="S189" s="13"/>
      <c r="T189" s="13"/>
      <c r="U189" s="13"/>
      <c r="V189" s="352"/>
      <c r="W189" s="200">
        <v>14</v>
      </c>
      <c r="X189" s="210" t="s">
        <v>140</v>
      </c>
      <c r="Y189" s="28" t="s">
        <v>154</v>
      </c>
      <c r="AA189" s="2">
        <f t="shared" si="90"/>
        <v>2</v>
      </c>
      <c r="AB189" s="2">
        <f t="shared" si="91"/>
        <v>2</v>
      </c>
      <c r="AC189" s="2">
        <f t="shared" si="92"/>
        <v>0</v>
      </c>
      <c r="AG189" s="50"/>
      <c r="AH189" s="50"/>
      <c r="AI189" s="50"/>
    </row>
    <row r="190" spans="2:35" ht="38.25" x14ac:dyDescent="0.2">
      <c r="B190" s="311"/>
      <c r="C190" s="313"/>
      <c r="D190" s="303"/>
      <c r="E190" s="313"/>
      <c r="F190" s="313"/>
      <c r="G190" s="303"/>
      <c r="H190" s="225" t="s">
        <v>169</v>
      </c>
      <c r="I190" s="245" t="s">
        <v>69</v>
      </c>
      <c r="J190" s="226"/>
      <c r="K190" s="245" t="s">
        <v>113</v>
      </c>
      <c r="L190" s="230">
        <f>M190+P190</f>
        <v>1.5</v>
      </c>
      <c r="M190" s="230">
        <f t="shared" si="127"/>
        <v>0</v>
      </c>
      <c r="N190" s="245"/>
      <c r="O190" s="245"/>
      <c r="P190" s="230">
        <f t="shared" si="128"/>
        <v>1.5</v>
      </c>
      <c r="Q190" s="245"/>
      <c r="R190" s="245">
        <v>3</v>
      </c>
      <c r="S190" s="13"/>
      <c r="T190" s="13"/>
      <c r="U190" s="13"/>
      <c r="V190" s="352"/>
      <c r="W190" s="200">
        <v>14</v>
      </c>
      <c r="X190" s="210" t="s">
        <v>140</v>
      </c>
      <c r="Y190" s="28" t="s">
        <v>154</v>
      </c>
      <c r="AG190" s="50"/>
      <c r="AH190" s="50"/>
      <c r="AI190" s="50"/>
    </row>
    <row r="191" spans="2:35" ht="39" thickBot="1" x14ac:dyDescent="0.25">
      <c r="B191" s="311"/>
      <c r="C191" s="313"/>
      <c r="D191" s="303"/>
      <c r="E191" s="313"/>
      <c r="F191" s="313"/>
      <c r="G191" s="303"/>
      <c r="H191" s="233" t="s">
        <v>181</v>
      </c>
      <c r="I191" s="164" t="s">
        <v>69</v>
      </c>
      <c r="J191" s="164"/>
      <c r="K191" s="164" t="s">
        <v>60</v>
      </c>
      <c r="L191" s="165">
        <f t="shared" ref="L191" si="129">M191+P191</f>
        <v>1</v>
      </c>
      <c r="M191" s="234">
        <f t="shared" ref="M191" si="130">IF(J191="m",(N191+O191)*2.5*W191/28,(N191+O191)*2*W191/28)</f>
        <v>0</v>
      </c>
      <c r="N191" s="164"/>
      <c r="O191" s="164"/>
      <c r="P191" s="234">
        <f t="shared" ref="P191" si="131">IF(J191="m",(Q191+R191)*1.5*W191/28,(Q191+R191)*1*W191/28)</f>
        <v>1</v>
      </c>
      <c r="Q191" s="164"/>
      <c r="R191" s="164">
        <v>2</v>
      </c>
      <c r="S191" s="13"/>
      <c r="T191" s="13"/>
      <c r="U191" s="13"/>
      <c r="V191" s="352"/>
      <c r="W191" s="91">
        <v>14</v>
      </c>
      <c r="X191" s="191" t="s">
        <v>140</v>
      </c>
      <c r="Y191" s="28" t="s">
        <v>154</v>
      </c>
      <c r="AA191" s="2">
        <f t="shared" ref="AA191:AA231" si="132">IF(ISNUMBER(SEARCH("Aut",I191)),L191, 0)</f>
        <v>0</v>
      </c>
      <c r="AB191" s="2">
        <f t="shared" ref="AB191:AB231" si="133">IF(ISNUMBER(SEARCH("Tst",I191)),L191, 0)</f>
        <v>0</v>
      </c>
      <c r="AC191" s="2">
        <f t="shared" ref="AC191:AC231" si="134">IF(ISNUMBER(SEARCH("Calc",I191)),L191, 0)</f>
        <v>0</v>
      </c>
      <c r="AG191" s="50"/>
      <c r="AH191" s="50"/>
      <c r="AI191" s="50"/>
    </row>
    <row r="192" spans="2:35" ht="12.75" customHeight="1" x14ac:dyDescent="0.2">
      <c r="B192" s="299">
        <v>26</v>
      </c>
      <c r="C192" s="302" t="s">
        <v>79</v>
      </c>
      <c r="D192" s="302" t="s">
        <v>70</v>
      </c>
      <c r="E192" s="302" t="s">
        <v>79</v>
      </c>
      <c r="F192" s="302" t="s">
        <v>166</v>
      </c>
      <c r="G192" s="302" t="s">
        <v>10</v>
      </c>
      <c r="H192" s="319"/>
      <c r="I192" s="344"/>
      <c r="J192" s="315"/>
      <c r="K192" s="35">
        <v>16</v>
      </c>
      <c r="L192" s="36">
        <f>SUM(L194:L201)</f>
        <v>11</v>
      </c>
      <c r="M192" s="317">
        <f t="shared" ref="M192:R192" si="135">SUM(M194:M201)</f>
        <v>4</v>
      </c>
      <c r="N192" s="317">
        <f t="shared" si="135"/>
        <v>2</v>
      </c>
      <c r="O192" s="317">
        <f t="shared" si="135"/>
        <v>2</v>
      </c>
      <c r="P192" s="317">
        <f t="shared" si="135"/>
        <v>7</v>
      </c>
      <c r="Q192" s="317">
        <f t="shared" si="135"/>
        <v>10</v>
      </c>
      <c r="R192" s="294">
        <f t="shared" si="135"/>
        <v>4</v>
      </c>
      <c r="S192" s="37">
        <f>K192-L192</f>
        <v>5</v>
      </c>
      <c r="T192" s="122">
        <f>T193/28</f>
        <v>5</v>
      </c>
      <c r="U192" s="122"/>
      <c r="V192" s="351"/>
      <c r="W192" s="90"/>
      <c r="X192" s="197"/>
      <c r="Y192" s="103"/>
      <c r="AG192" s="50"/>
      <c r="AH192" s="50"/>
      <c r="AI192" s="50"/>
    </row>
    <row r="193" spans="2:35" ht="13.5" customHeight="1" thickBot="1" x14ac:dyDescent="0.25">
      <c r="B193" s="311"/>
      <c r="C193" s="313"/>
      <c r="D193" s="313"/>
      <c r="E193" s="313"/>
      <c r="F193" s="313"/>
      <c r="G193" s="303"/>
      <c r="H193" s="350"/>
      <c r="I193" s="346"/>
      <c r="J193" s="316"/>
      <c r="K193" s="31">
        <v>448</v>
      </c>
      <c r="L193" s="32">
        <f>L192*28</f>
        <v>308</v>
      </c>
      <c r="M193" s="318"/>
      <c r="N193" s="318"/>
      <c r="O193" s="318"/>
      <c r="P193" s="318"/>
      <c r="Q193" s="318"/>
      <c r="R193" s="295"/>
      <c r="S193" s="33">
        <f>K193-L193</f>
        <v>140</v>
      </c>
      <c r="T193" s="34">
        <f>SUM(T194:T201)</f>
        <v>140</v>
      </c>
      <c r="U193" s="10"/>
      <c r="V193" s="352"/>
      <c r="W193" s="91"/>
      <c r="X193" s="168"/>
      <c r="Y193" s="104"/>
      <c r="AG193" s="52"/>
      <c r="AH193" s="52"/>
      <c r="AI193" s="52"/>
    </row>
    <row r="194" spans="2:35" ht="38.25" x14ac:dyDescent="0.2">
      <c r="B194" s="311"/>
      <c r="C194" s="313"/>
      <c r="D194" s="313"/>
      <c r="E194" s="313"/>
      <c r="F194" s="313"/>
      <c r="G194" s="303"/>
      <c r="H194" s="225" t="s">
        <v>235</v>
      </c>
      <c r="I194" s="226" t="s">
        <v>72</v>
      </c>
      <c r="J194" s="226"/>
      <c r="K194" s="226" t="s">
        <v>120</v>
      </c>
      <c r="L194" s="227">
        <f t="shared" ref="L194:L201" si="136">M194+P194</f>
        <v>2</v>
      </c>
      <c r="M194" s="227">
        <f t="shared" ref="M194:M201" si="137">IF(J194="m",(N194+O194)*2.5*W194/28,(N194+O194)*2*W194/28)</f>
        <v>2</v>
      </c>
      <c r="N194" s="226">
        <v>2</v>
      </c>
      <c r="O194" s="226"/>
      <c r="P194" s="227">
        <f t="shared" ref="P194:P201" si="138">IF(J194="m",(Q194+R194)*1.5*W194/28,(Q194+R194)*1*W194/28)</f>
        <v>0</v>
      </c>
      <c r="Q194" s="226"/>
      <c r="R194" s="226"/>
      <c r="S194" s="13" t="s">
        <v>202</v>
      </c>
      <c r="T194" s="13">
        <v>45</v>
      </c>
      <c r="U194" s="13"/>
      <c r="V194" s="352"/>
      <c r="W194" s="200">
        <v>14</v>
      </c>
      <c r="X194" s="203" t="s">
        <v>70</v>
      </c>
      <c r="Y194" s="28" t="s">
        <v>154</v>
      </c>
      <c r="AA194" s="2">
        <f t="shared" si="132"/>
        <v>2</v>
      </c>
      <c r="AB194" s="2">
        <f t="shared" si="133"/>
        <v>2</v>
      </c>
      <c r="AC194" s="2">
        <f t="shared" si="134"/>
        <v>2</v>
      </c>
      <c r="AD194" s="2">
        <f>SUM(AA194:AA201)</f>
        <v>5</v>
      </c>
      <c r="AE194" s="2">
        <f>SUM(AB194:AB201)</f>
        <v>3</v>
      </c>
      <c r="AF194" s="2">
        <f>SUM(AC194:AC201)</f>
        <v>9</v>
      </c>
      <c r="AG194" s="52">
        <f>AD194/11</f>
        <v>0.45454545454545453</v>
      </c>
      <c r="AH194" s="52">
        <f>AE194/11</f>
        <v>0.27272727272727271</v>
      </c>
      <c r="AI194" s="52">
        <f>AF194/11</f>
        <v>0.81818181818181823</v>
      </c>
    </row>
    <row r="195" spans="2:35" ht="25.5" x14ac:dyDescent="0.2">
      <c r="B195" s="311"/>
      <c r="C195" s="313"/>
      <c r="D195" s="313"/>
      <c r="E195" s="313"/>
      <c r="F195" s="313"/>
      <c r="G195" s="303"/>
      <c r="H195" s="225" t="s">
        <v>191</v>
      </c>
      <c r="I195" s="226" t="s">
        <v>71</v>
      </c>
      <c r="J195" s="226"/>
      <c r="K195" s="228" t="s">
        <v>118</v>
      </c>
      <c r="L195" s="227">
        <f t="shared" si="136"/>
        <v>2</v>
      </c>
      <c r="M195" s="227">
        <f t="shared" si="137"/>
        <v>2</v>
      </c>
      <c r="N195" s="228"/>
      <c r="O195" s="228">
        <v>2</v>
      </c>
      <c r="P195" s="227">
        <f t="shared" si="138"/>
        <v>0</v>
      </c>
      <c r="Q195" s="228"/>
      <c r="R195" s="228"/>
      <c r="S195" s="13" t="s">
        <v>33</v>
      </c>
      <c r="T195" s="13">
        <v>45</v>
      </c>
      <c r="U195" s="13"/>
      <c r="V195" s="352"/>
      <c r="W195" s="200">
        <v>14</v>
      </c>
      <c r="X195" s="203" t="s">
        <v>70</v>
      </c>
      <c r="Y195" s="28" t="s">
        <v>154</v>
      </c>
      <c r="AA195" s="2">
        <f t="shared" si="132"/>
        <v>2</v>
      </c>
      <c r="AB195" s="2">
        <f t="shared" si="133"/>
        <v>0</v>
      </c>
      <c r="AC195" s="2">
        <f t="shared" si="134"/>
        <v>2</v>
      </c>
      <c r="AG195" s="52"/>
      <c r="AH195" s="52"/>
      <c r="AI195" s="52"/>
    </row>
    <row r="196" spans="2:35" ht="25.5" x14ac:dyDescent="0.2">
      <c r="B196" s="311"/>
      <c r="C196" s="313"/>
      <c r="D196" s="313"/>
      <c r="E196" s="313"/>
      <c r="F196" s="313"/>
      <c r="G196" s="303"/>
      <c r="H196" s="225" t="s">
        <v>191</v>
      </c>
      <c r="I196" s="226" t="s">
        <v>46</v>
      </c>
      <c r="J196" s="226"/>
      <c r="K196" s="226" t="s">
        <v>57</v>
      </c>
      <c r="L196" s="230">
        <f t="shared" si="136"/>
        <v>2</v>
      </c>
      <c r="M196" s="227">
        <f t="shared" si="137"/>
        <v>0</v>
      </c>
      <c r="N196" s="226"/>
      <c r="O196" s="226"/>
      <c r="P196" s="227">
        <f t="shared" si="138"/>
        <v>2</v>
      </c>
      <c r="Q196" s="271"/>
      <c r="R196" s="271">
        <v>4</v>
      </c>
      <c r="S196" s="1" t="s">
        <v>32</v>
      </c>
      <c r="T196" s="13">
        <v>30</v>
      </c>
      <c r="U196" s="13"/>
      <c r="V196" s="352"/>
      <c r="W196" s="200">
        <v>14</v>
      </c>
      <c r="X196" s="203" t="s">
        <v>70</v>
      </c>
      <c r="Y196" s="28" t="s">
        <v>154</v>
      </c>
      <c r="AA196" s="2">
        <f t="shared" si="132"/>
        <v>0</v>
      </c>
      <c r="AB196" s="2">
        <f t="shared" si="133"/>
        <v>0</v>
      </c>
      <c r="AC196" s="2">
        <f t="shared" si="134"/>
        <v>2</v>
      </c>
      <c r="AG196" s="52"/>
      <c r="AH196" s="52"/>
      <c r="AI196" s="52"/>
    </row>
    <row r="197" spans="2:35" ht="38.25" x14ac:dyDescent="0.2">
      <c r="B197" s="311"/>
      <c r="C197" s="313"/>
      <c r="D197" s="313"/>
      <c r="E197" s="313"/>
      <c r="F197" s="313"/>
      <c r="G197" s="303"/>
      <c r="H197" s="225" t="s">
        <v>235</v>
      </c>
      <c r="I197" s="226" t="s">
        <v>38</v>
      </c>
      <c r="J197" s="226"/>
      <c r="K197" s="226" t="s">
        <v>75</v>
      </c>
      <c r="L197" s="230">
        <f t="shared" si="136"/>
        <v>1</v>
      </c>
      <c r="M197" s="230">
        <f>IF(J197="m",(N197+O197)*2.5*W197/28,(N197+O197)*2*W197/28)</f>
        <v>0</v>
      </c>
      <c r="N197" s="226"/>
      <c r="O197" s="226"/>
      <c r="P197" s="230">
        <f>IF(J197="m",(Q197+R197)*1.5*W197/28,(Q197+R197)*1*W197/28)</f>
        <v>1</v>
      </c>
      <c r="Q197" s="226">
        <v>2</v>
      </c>
      <c r="R197" s="245"/>
      <c r="S197" s="14" t="s">
        <v>201</v>
      </c>
      <c r="T197" s="14">
        <v>20</v>
      </c>
      <c r="U197" s="13"/>
      <c r="V197" s="352"/>
      <c r="W197" s="200">
        <v>14</v>
      </c>
      <c r="X197" s="203" t="s">
        <v>70</v>
      </c>
      <c r="Y197" s="28" t="s">
        <v>154</v>
      </c>
      <c r="AA197" s="2">
        <f t="shared" si="132"/>
        <v>0</v>
      </c>
      <c r="AB197" s="2">
        <f t="shared" si="133"/>
        <v>1</v>
      </c>
      <c r="AC197" s="2">
        <f t="shared" si="134"/>
        <v>0</v>
      </c>
      <c r="AG197" s="50"/>
      <c r="AH197" s="50"/>
      <c r="AI197" s="50"/>
    </row>
    <row r="198" spans="2:35" ht="38.25" x14ac:dyDescent="0.2">
      <c r="B198" s="311"/>
      <c r="C198" s="313"/>
      <c r="D198" s="313"/>
      <c r="E198" s="313"/>
      <c r="F198" s="313"/>
      <c r="G198" s="303"/>
      <c r="H198" s="225" t="s">
        <v>236</v>
      </c>
      <c r="I198" s="226" t="s">
        <v>43</v>
      </c>
      <c r="J198" s="226"/>
      <c r="K198" s="226" t="s">
        <v>75</v>
      </c>
      <c r="L198" s="227">
        <f t="shared" si="136"/>
        <v>0.5</v>
      </c>
      <c r="M198" s="230">
        <f>IF(J198="m",(N198+O198)*2.5*W198/28,(N198+O198)*2*W198/28)</f>
        <v>0</v>
      </c>
      <c r="N198" s="226"/>
      <c r="O198" s="226"/>
      <c r="P198" s="230">
        <f>IF(J198="m",(Q198+R198)*1.5*W198/28,(Q198+R198)*1*W198/28)</f>
        <v>0.5</v>
      </c>
      <c r="Q198" s="226">
        <v>1</v>
      </c>
      <c r="R198" s="245"/>
      <c r="S198" s="13"/>
      <c r="T198" s="13"/>
      <c r="U198" s="13"/>
      <c r="V198" s="352"/>
      <c r="W198" s="200">
        <v>14</v>
      </c>
      <c r="X198" s="203" t="s">
        <v>70</v>
      </c>
      <c r="Y198" s="28" t="s">
        <v>154</v>
      </c>
      <c r="AA198" s="2">
        <f t="shared" si="132"/>
        <v>0.5</v>
      </c>
      <c r="AB198" s="2">
        <f t="shared" si="133"/>
        <v>0</v>
      </c>
      <c r="AC198" s="2">
        <f t="shared" si="134"/>
        <v>0</v>
      </c>
      <c r="AG198" s="50"/>
      <c r="AH198" s="50"/>
      <c r="AI198" s="50"/>
    </row>
    <row r="199" spans="2:35" ht="38.25" x14ac:dyDescent="0.2">
      <c r="B199" s="311"/>
      <c r="C199" s="313"/>
      <c r="D199" s="313"/>
      <c r="E199" s="313"/>
      <c r="F199" s="313"/>
      <c r="G199" s="303"/>
      <c r="H199" s="225" t="s">
        <v>235</v>
      </c>
      <c r="I199" s="226" t="s">
        <v>43</v>
      </c>
      <c r="J199" s="226"/>
      <c r="K199" s="226" t="s">
        <v>75</v>
      </c>
      <c r="L199" s="227">
        <f t="shared" si="136"/>
        <v>0.5</v>
      </c>
      <c r="M199" s="227">
        <f>IF(J199="m",(N199+O199)*2.5*W199/28,(N199+O199)*2*W199/28)</f>
        <v>0</v>
      </c>
      <c r="N199" s="226"/>
      <c r="O199" s="226"/>
      <c r="P199" s="227">
        <f>IF(J199="m",(Q199+R199)*1.5*W199/28,(Q199+R199)*1*W199/28)</f>
        <v>0.5</v>
      </c>
      <c r="Q199" s="226">
        <v>1</v>
      </c>
      <c r="R199" s="245"/>
      <c r="S199" s="13"/>
      <c r="T199" s="13"/>
      <c r="U199" s="13"/>
      <c r="V199" s="352"/>
      <c r="W199" s="200">
        <v>14</v>
      </c>
      <c r="X199" s="203" t="s">
        <v>70</v>
      </c>
      <c r="Y199" s="28" t="s">
        <v>154</v>
      </c>
      <c r="AA199" s="2">
        <f t="shared" si="132"/>
        <v>0.5</v>
      </c>
      <c r="AB199" s="2">
        <f t="shared" si="133"/>
        <v>0</v>
      </c>
      <c r="AC199" s="2">
        <f t="shared" si="134"/>
        <v>0</v>
      </c>
      <c r="AG199" s="50"/>
      <c r="AH199" s="50"/>
      <c r="AI199" s="50"/>
    </row>
    <row r="200" spans="2:35" ht="38.25" x14ac:dyDescent="0.2">
      <c r="B200" s="311"/>
      <c r="C200" s="313"/>
      <c r="D200" s="313"/>
      <c r="E200" s="313"/>
      <c r="F200" s="313"/>
      <c r="G200" s="303"/>
      <c r="H200" s="225" t="s">
        <v>235</v>
      </c>
      <c r="I200" s="228" t="s">
        <v>46</v>
      </c>
      <c r="J200" s="228"/>
      <c r="K200" s="228" t="s">
        <v>56</v>
      </c>
      <c r="L200" s="227">
        <f t="shared" si="136"/>
        <v>2</v>
      </c>
      <c r="M200" s="227">
        <f t="shared" si="137"/>
        <v>0</v>
      </c>
      <c r="N200" s="228"/>
      <c r="O200" s="228"/>
      <c r="P200" s="227">
        <f t="shared" si="138"/>
        <v>2</v>
      </c>
      <c r="Q200" s="228">
        <v>4</v>
      </c>
      <c r="R200" s="228"/>
      <c r="S200" s="13"/>
      <c r="T200" s="13"/>
      <c r="U200" s="13"/>
      <c r="V200" s="352"/>
      <c r="W200" s="200">
        <v>14</v>
      </c>
      <c r="X200" s="203" t="s">
        <v>70</v>
      </c>
      <c r="Y200" s="28" t="s">
        <v>154</v>
      </c>
      <c r="AA200" s="2">
        <f t="shared" si="132"/>
        <v>0</v>
      </c>
      <c r="AB200" s="2">
        <f t="shared" si="133"/>
        <v>0</v>
      </c>
      <c r="AC200" s="2">
        <f t="shared" si="134"/>
        <v>2</v>
      </c>
      <c r="AG200" s="50"/>
      <c r="AH200" s="50"/>
      <c r="AI200" s="50"/>
    </row>
    <row r="201" spans="2:35" ht="39" thickBot="1" x14ac:dyDescent="0.25">
      <c r="B201" s="312"/>
      <c r="C201" s="314"/>
      <c r="D201" s="314"/>
      <c r="E201" s="314"/>
      <c r="F201" s="314"/>
      <c r="G201" s="304"/>
      <c r="H201" s="225" t="s">
        <v>287</v>
      </c>
      <c r="I201" s="164" t="s">
        <v>46</v>
      </c>
      <c r="J201" s="164"/>
      <c r="K201" s="164" t="s">
        <v>56</v>
      </c>
      <c r="L201" s="227">
        <f t="shared" si="136"/>
        <v>1</v>
      </c>
      <c r="M201" s="227">
        <f t="shared" si="137"/>
        <v>0</v>
      </c>
      <c r="N201" s="164"/>
      <c r="O201" s="164"/>
      <c r="P201" s="227">
        <f t="shared" si="138"/>
        <v>1</v>
      </c>
      <c r="Q201" s="164">
        <v>2</v>
      </c>
      <c r="R201" s="164"/>
      <c r="S201" s="29"/>
      <c r="T201" s="29"/>
      <c r="U201" s="29"/>
      <c r="V201" s="353"/>
      <c r="W201" s="92">
        <v>14</v>
      </c>
      <c r="X201" s="198" t="s">
        <v>70</v>
      </c>
      <c r="Y201" s="28" t="s">
        <v>154</v>
      </c>
      <c r="AA201" s="2">
        <f t="shared" si="132"/>
        <v>0</v>
      </c>
      <c r="AB201" s="2">
        <f t="shared" si="133"/>
        <v>0</v>
      </c>
      <c r="AC201" s="2">
        <f t="shared" si="134"/>
        <v>1</v>
      </c>
      <c r="AG201" s="50"/>
      <c r="AH201" s="50"/>
      <c r="AI201" s="50"/>
    </row>
    <row r="202" spans="2:35" ht="12.75" customHeight="1" x14ac:dyDescent="0.2">
      <c r="B202" s="299">
        <v>27</v>
      </c>
      <c r="C202" s="302" t="s">
        <v>79</v>
      </c>
      <c r="D202" s="302" t="s">
        <v>53</v>
      </c>
      <c r="E202" s="302"/>
      <c r="F202" s="302"/>
      <c r="G202" s="302" t="s">
        <v>53</v>
      </c>
      <c r="H202" s="319"/>
      <c r="I202" s="344"/>
      <c r="J202" s="315"/>
      <c r="K202" s="35">
        <v>16</v>
      </c>
      <c r="L202" s="158">
        <f t="shared" ref="L202:R202" si="139">SUM(L204:L210)</f>
        <v>11</v>
      </c>
      <c r="M202" s="317">
        <f t="shared" si="139"/>
        <v>3</v>
      </c>
      <c r="N202" s="317">
        <f t="shared" si="139"/>
        <v>0</v>
      </c>
      <c r="O202" s="317">
        <f t="shared" si="139"/>
        <v>3</v>
      </c>
      <c r="P202" s="317">
        <f t="shared" si="139"/>
        <v>8</v>
      </c>
      <c r="Q202" s="317">
        <f t="shared" si="139"/>
        <v>7</v>
      </c>
      <c r="R202" s="294">
        <f t="shared" si="139"/>
        <v>9</v>
      </c>
      <c r="S202" s="37">
        <f>K202-L202</f>
        <v>5</v>
      </c>
      <c r="T202" s="122">
        <f>T203/28</f>
        <v>3.5714285714285716</v>
      </c>
      <c r="U202" s="122"/>
      <c r="V202" s="119"/>
      <c r="W202" s="90"/>
      <c r="Y202" s="342"/>
      <c r="AG202" s="50"/>
      <c r="AH202" s="50"/>
      <c r="AI202" s="50"/>
    </row>
    <row r="203" spans="2:35" ht="13.5" customHeight="1" thickBot="1" x14ac:dyDescent="0.25">
      <c r="B203" s="311"/>
      <c r="C203" s="313"/>
      <c r="D203" s="313"/>
      <c r="E203" s="313"/>
      <c r="F203" s="313"/>
      <c r="G203" s="303"/>
      <c r="H203" s="350"/>
      <c r="I203" s="346"/>
      <c r="J203" s="316"/>
      <c r="K203" s="31">
        <v>448</v>
      </c>
      <c r="L203" s="159">
        <f>L202*28</f>
        <v>308</v>
      </c>
      <c r="M203" s="318"/>
      <c r="N203" s="318"/>
      <c r="O203" s="318"/>
      <c r="P203" s="318"/>
      <c r="Q203" s="318"/>
      <c r="R203" s="295"/>
      <c r="S203" s="33">
        <f>K203-L203</f>
        <v>140</v>
      </c>
      <c r="T203" s="34">
        <f>SUM(T204:T210)</f>
        <v>100</v>
      </c>
      <c r="U203" s="10"/>
      <c r="V203" s="120"/>
      <c r="W203" s="91"/>
      <c r="X203" s="168"/>
      <c r="Y203" s="343"/>
      <c r="AG203" s="52"/>
      <c r="AH203" s="52"/>
      <c r="AI203" s="52"/>
    </row>
    <row r="204" spans="2:35" ht="39" thickBot="1" x14ac:dyDescent="0.25">
      <c r="B204" s="311"/>
      <c r="C204" s="313"/>
      <c r="D204" s="313"/>
      <c r="E204" s="313"/>
      <c r="F204" s="313"/>
      <c r="G204" s="303"/>
      <c r="H204" s="225" t="s">
        <v>181</v>
      </c>
      <c r="I204" s="226" t="s">
        <v>37</v>
      </c>
      <c r="J204" s="226"/>
      <c r="K204" s="226" t="s">
        <v>152</v>
      </c>
      <c r="L204" s="230">
        <f t="shared" ref="L204:L210" si="140">M204+P204</f>
        <v>3</v>
      </c>
      <c r="M204" s="227">
        <f>IF(J204="m",(N204+O204)*2.5*W204/28,(N204+O204)*2*W204/28)</f>
        <v>3</v>
      </c>
      <c r="N204" s="226"/>
      <c r="O204" s="226">
        <v>3</v>
      </c>
      <c r="P204" s="227">
        <f>IF(J204="m",(Q204+R204)*1.5*W204/28,(Q204+R204)*1*W204/28)</f>
        <v>0</v>
      </c>
      <c r="Q204" s="226"/>
      <c r="R204" s="226"/>
      <c r="S204" s="13" t="s">
        <v>30</v>
      </c>
      <c r="T204" s="13">
        <v>28</v>
      </c>
      <c r="U204" s="13"/>
      <c r="V204" s="120"/>
      <c r="W204" s="91">
        <v>14</v>
      </c>
      <c r="X204" s="169" t="s">
        <v>214</v>
      </c>
      <c r="Y204" s="343"/>
      <c r="AA204" s="2">
        <f>IF(ISNUMBER(SEARCH("Aut",#REF!)),#REF!, 0)</f>
        <v>0</v>
      </c>
      <c r="AB204" s="2">
        <f>IF(ISNUMBER(SEARCH("Tst",#REF!)),#REF!, 0)</f>
        <v>0</v>
      </c>
      <c r="AC204" s="2">
        <f>IF(ISNUMBER(SEARCH("Calc",#REF!)),#REF!, 0)</f>
        <v>0</v>
      </c>
      <c r="AD204" s="2">
        <f>SUM(AA204:AA210)</f>
        <v>0</v>
      </c>
      <c r="AE204" s="2">
        <f>SUM(AB204:AB210)</f>
        <v>0</v>
      </c>
      <c r="AF204" s="2">
        <f>SUM(AC204:AC210)</f>
        <v>0</v>
      </c>
      <c r="AG204" s="52">
        <f>AD204/11</f>
        <v>0</v>
      </c>
      <c r="AH204" s="52">
        <f>AE204/11</f>
        <v>0</v>
      </c>
      <c r="AI204" s="52">
        <f>AF204/11</f>
        <v>0</v>
      </c>
    </row>
    <row r="205" spans="2:35" ht="39" thickBot="1" x14ac:dyDescent="0.25">
      <c r="B205" s="311"/>
      <c r="C205" s="313"/>
      <c r="D205" s="313"/>
      <c r="E205" s="313"/>
      <c r="F205" s="313"/>
      <c r="G205" s="303"/>
      <c r="H205" s="225" t="s">
        <v>181</v>
      </c>
      <c r="I205" s="243" t="s">
        <v>93</v>
      </c>
      <c r="J205" s="225"/>
      <c r="K205" s="243" t="s">
        <v>229</v>
      </c>
      <c r="L205" s="230">
        <f t="shared" si="140"/>
        <v>2</v>
      </c>
      <c r="M205" s="227">
        <f>IF(J205="m",(N205+O205)*2.5*W205/28,(N205+O205)*2*W205/28)</f>
        <v>0</v>
      </c>
      <c r="N205" s="226"/>
      <c r="O205" s="226"/>
      <c r="P205" s="227">
        <f>IF(J205="m",(Q205+R205)*1.5*W205/28,(Q205+R205)*1*W205/28)</f>
        <v>2</v>
      </c>
      <c r="Q205" s="243"/>
      <c r="R205" s="243">
        <v>4</v>
      </c>
      <c r="S205" s="13" t="s">
        <v>31</v>
      </c>
      <c r="T205" s="13">
        <v>12</v>
      </c>
      <c r="U205" s="13"/>
      <c r="V205" s="129"/>
      <c r="W205" s="91">
        <v>14</v>
      </c>
      <c r="X205" s="169" t="s">
        <v>92</v>
      </c>
      <c r="Y205" s="343"/>
      <c r="AG205" s="52"/>
      <c r="AH205" s="52"/>
      <c r="AI205" s="52"/>
    </row>
    <row r="206" spans="2:35" ht="39" thickBot="1" x14ac:dyDescent="0.25">
      <c r="B206" s="311"/>
      <c r="C206" s="313"/>
      <c r="D206" s="313"/>
      <c r="E206" s="313"/>
      <c r="F206" s="313"/>
      <c r="G206" s="303"/>
      <c r="H206" s="225" t="s">
        <v>218</v>
      </c>
      <c r="I206" s="226" t="s">
        <v>74</v>
      </c>
      <c r="J206" s="226"/>
      <c r="K206" s="226" t="s">
        <v>50</v>
      </c>
      <c r="L206" s="230">
        <f t="shared" si="140"/>
        <v>0.5</v>
      </c>
      <c r="M206" s="227">
        <f>IF(J206="m",(N206+O206)*2.5*W206/28,(N206+O206)*2*W206/28)</f>
        <v>0</v>
      </c>
      <c r="N206" s="226"/>
      <c r="O206" s="226"/>
      <c r="P206" s="227">
        <f>IF(J206="m",(Q206+R206)*1.5*W206/28,(Q206+R206)*1*W206/28)</f>
        <v>0.5</v>
      </c>
      <c r="Q206" s="226">
        <v>1</v>
      </c>
      <c r="R206" s="245"/>
      <c r="S206" s="1" t="s">
        <v>32</v>
      </c>
      <c r="T206" s="13">
        <v>60</v>
      </c>
      <c r="U206" s="13"/>
      <c r="V206" s="120"/>
      <c r="W206" s="91">
        <v>14</v>
      </c>
      <c r="X206" s="169" t="s">
        <v>45</v>
      </c>
      <c r="Y206" s="343"/>
      <c r="AA206" s="2">
        <f>IF(ISNUMBER(SEARCH("Aut",#REF!)),#REF!, 0)</f>
        <v>0</v>
      </c>
      <c r="AB206" s="2">
        <f>IF(ISNUMBER(SEARCH("Tst",#REF!)),#REF!, 0)</f>
        <v>0</v>
      </c>
      <c r="AC206" s="2">
        <f>IF(ISNUMBER(SEARCH("Calc",#REF!)),#REF!, 0)</f>
        <v>0</v>
      </c>
      <c r="AG206" s="52"/>
      <c r="AH206" s="52"/>
      <c r="AI206" s="52"/>
    </row>
    <row r="207" spans="2:35" ht="39" thickBot="1" x14ac:dyDescent="0.25">
      <c r="B207" s="311"/>
      <c r="C207" s="313"/>
      <c r="D207" s="313"/>
      <c r="E207" s="313"/>
      <c r="F207" s="313"/>
      <c r="G207" s="303"/>
      <c r="H207" s="225" t="s">
        <v>218</v>
      </c>
      <c r="I207" s="226" t="s">
        <v>46</v>
      </c>
      <c r="J207" s="226"/>
      <c r="K207" s="226" t="s">
        <v>113</v>
      </c>
      <c r="L207" s="230">
        <f t="shared" si="140"/>
        <v>3</v>
      </c>
      <c r="M207" s="227">
        <f t="shared" ref="M207:M208" si="141">IF(J207="m",(N207+O207)*2.5*W207/28,(N207+O207)*2*W207/28)</f>
        <v>0</v>
      </c>
      <c r="N207" s="226"/>
      <c r="O207" s="226"/>
      <c r="P207" s="230">
        <f t="shared" ref="P207:P208" si="142">IF(J207="m",(Q207+R207)*1.5*W207/28,(Q207+R207)*1*W207/28)</f>
        <v>3</v>
      </c>
      <c r="Q207" s="226">
        <v>6</v>
      </c>
      <c r="R207" s="226"/>
      <c r="S207" s="14"/>
      <c r="T207" s="14"/>
      <c r="U207" s="13"/>
      <c r="V207" s="129"/>
      <c r="W207" s="91">
        <v>14</v>
      </c>
      <c r="X207" s="169" t="s">
        <v>111</v>
      </c>
      <c r="Y207" s="343"/>
      <c r="AG207" s="52"/>
      <c r="AH207" s="52"/>
      <c r="AI207" s="52"/>
    </row>
    <row r="208" spans="2:35" ht="26.25" thickBot="1" x14ac:dyDescent="0.25">
      <c r="B208" s="311"/>
      <c r="C208" s="313"/>
      <c r="D208" s="313"/>
      <c r="E208" s="313"/>
      <c r="F208" s="313"/>
      <c r="G208" s="303"/>
      <c r="H208" s="225" t="s">
        <v>62</v>
      </c>
      <c r="I208" s="226" t="s">
        <v>43</v>
      </c>
      <c r="J208" s="226"/>
      <c r="K208" s="226" t="s">
        <v>14</v>
      </c>
      <c r="L208" s="230">
        <f t="shared" si="140"/>
        <v>1</v>
      </c>
      <c r="M208" s="227">
        <f t="shared" si="141"/>
        <v>0</v>
      </c>
      <c r="N208" s="226"/>
      <c r="O208" s="226"/>
      <c r="P208" s="230">
        <f t="shared" si="142"/>
        <v>1</v>
      </c>
      <c r="Q208" s="226"/>
      <c r="R208" s="226">
        <v>2</v>
      </c>
      <c r="S208" s="48"/>
      <c r="T208" s="48"/>
      <c r="U208" s="15"/>
      <c r="V208" s="144"/>
      <c r="W208" s="96">
        <v>14</v>
      </c>
      <c r="X208" s="169" t="s">
        <v>111</v>
      </c>
      <c r="Y208" s="343"/>
      <c r="AG208" s="50"/>
      <c r="AH208" s="50"/>
      <c r="AI208" s="50"/>
    </row>
    <row r="209" spans="2:35" ht="26.25" thickBot="1" x14ac:dyDescent="0.25">
      <c r="B209" s="311"/>
      <c r="C209" s="313"/>
      <c r="D209" s="313"/>
      <c r="E209" s="313"/>
      <c r="F209" s="313"/>
      <c r="G209" s="303"/>
      <c r="H209" s="225" t="s">
        <v>62</v>
      </c>
      <c r="I209" s="245" t="s">
        <v>74</v>
      </c>
      <c r="J209" s="226"/>
      <c r="K209" s="245" t="s">
        <v>14</v>
      </c>
      <c r="L209" s="230">
        <f t="shared" si="140"/>
        <v>1</v>
      </c>
      <c r="M209" s="227">
        <f t="shared" ref="M209:M210" si="143">IF(J209="m",(N209+O209)*2.5*W209/28,(N209+O209)*2*W209/28)</f>
        <v>0</v>
      </c>
      <c r="N209" s="226"/>
      <c r="O209" s="226"/>
      <c r="P209" s="227">
        <f t="shared" ref="P209:P210" si="144">IF(J209="m",(Q209+R209)*1.5*W209/28,(Q209+R209)*1*W209/28)</f>
        <v>1</v>
      </c>
      <c r="Q209" s="279"/>
      <c r="R209" s="279">
        <v>2</v>
      </c>
      <c r="S209" s="48"/>
      <c r="T209" s="48"/>
      <c r="U209" s="15"/>
      <c r="V209" s="143"/>
      <c r="W209" s="96">
        <v>14</v>
      </c>
      <c r="X209" s="169" t="s">
        <v>111</v>
      </c>
      <c r="Y209" s="343"/>
      <c r="AG209" s="50"/>
      <c r="AH209" s="50"/>
      <c r="AI209" s="50"/>
    </row>
    <row r="210" spans="2:35" ht="26.25" thickBot="1" x14ac:dyDescent="0.25">
      <c r="B210" s="312"/>
      <c r="C210" s="314"/>
      <c r="D210" s="314"/>
      <c r="E210" s="314"/>
      <c r="F210" s="314"/>
      <c r="G210" s="304"/>
      <c r="H210" s="225" t="s">
        <v>62</v>
      </c>
      <c r="I210" s="226" t="s">
        <v>46</v>
      </c>
      <c r="J210" s="226"/>
      <c r="K210" s="245" t="s">
        <v>66</v>
      </c>
      <c r="L210" s="230">
        <f t="shared" si="140"/>
        <v>0.5</v>
      </c>
      <c r="M210" s="227">
        <f t="shared" si="143"/>
        <v>0</v>
      </c>
      <c r="N210" s="226"/>
      <c r="O210" s="226"/>
      <c r="P210" s="227">
        <f t="shared" si="144"/>
        <v>0.5</v>
      </c>
      <c r="Q210" s="226"/>
      <c r="R210" s="226">
        <v>1</v>
      </c>
      <c r="S210" s="29"/>
      <c r="T210" s="29"/>
      <c r="U210" s="29"/>
      <c r="V210" s="121"/>
      <c r="W210" s="92">
        <v>14</v>
      </c>
      <c r="X210" s="169" t="s">
        <v>111</v>
      </c>
      <c r="Y210" s="343"/>
      <c r="AA210" s="2">
        <f>IF(ISNUMBER(SEARCH("Aut",#REF!)),#REF!, 0)</f>
        <v>0</v>
      </c>
      <c r="AB210" s="2">
        <f>IF(ISNUMBER(SEARCH("Tst",#REF!)),#REF!, 0)</f>
        <v>0</v>
      </c>
      <c r="AC210" s="2">
        <f>IF(ISNUMBER(SEARCH("Calc",#REF!)),#REF!, 0)</f>
        <v>0</v>
      </c>
      <c r="AG210" s="50"/>
      <c r="AH210" s="50"/>
      <c r="AI210" s="50"/>
    </row>
    <row r="211" spans="2:35" ht="12.75" customHeight="1" x14ac:dyDescent="0.2">
      <c r="B211" s="299">
        <v>28</v>
      </c>
      <c r="C211" s="302" t="s">
        <v>79</v>
      </c>
      <c r="D211" s="302" t="s">
        <v>51</v>
      </c>
      <c r="E211" s="302"/>
      <c r="F211" s="302"/>
      <c r="G211" s="302" t="s">
        <v>53</v>
      </c>
      <c r="H211" s="319"/>
      <c r="I211" s="344"/>
      <c r="J211" s="315"/>
      <c r="K211" s="35">
        <v>16</v>
      </c>
      <c r="L211" s="158">
        <f>SUM(L213:L224)</f>
        <v>11</v>
      </c>
      <c r="M211" s="317">
        <f>SUM(M213:M224)</f>
        <v>2</v>
      </c>
      <c r="N211" s="317">
        <f>SUM(N213:N224)</f>
        <v>0</v>
      </c>
      <c r="O211" s="317">
        <f>SUM(O213:O224)</f>
        <v>2</v>
      </c>
      <c r="P211" s="317">
        <f>SUM(P213:P224)</f>
        <v>9</v>
      </c>
      <c r="Q211" s="317">
        <f>SUM(Q213:Q224)</f>
        <v>5</v>
      </c>
      <c r="R211" s="317">
        <f>SUM(R213:R224)</f>
        <v>13</v>
      </c>
      <c r="S211" s="37">
        <f>K211-L211</f>
        <v>5</v>
      </c>
      <c r="T211" s="158">
        <f>T212/28</f>
        <v>3.5714285714285716</v>
      </c>
      <c r="U211" s="158"/>
      <c r="V211" s="351"/>
      <c r="W211" s="201"/>
      <c r="X211" s="101"/>
      <c r="Y211" s="40"/>
    </row>
    <row r="212" spans="2:35" ht="12.75" customHeight="1" thickBot="1" x14ac:dyDescent="0.25">
      <c r="B212" s="311"/>
      <c r="C212" s="313"/>
      <c r="D212" s="313"/>
      <c r="E212" s="313"/>
      <c r="F212" s="313"/>
      <c r="G212" s="303"/>
      <c r="H212" s="350"/>
      <c r="I212" s="346"/>
      <c r="J212" s="316"/>
      <c r="K212" s="31">
        <v>448</v>
      </c>
      <c r="L212" s="32">
        <f>L211*28</f>
        <v>308</v>
      </c>
      <c r="M212" s="318"/>
      <c r="N212" s="318"/>
      <c r="O212" s="318"/>
      <c r="P212" s="318"/>
      <c r="Q212" s="318"/>
      <c r="R212" s="318"/>
      <c r="S212" s="33">
        <f>K212-L212</f>
        <v>140</v>
      </c>
      <c r="T212" s="34">
        <f>SUM(T213:T224)</f>
        <v>100</v>
      </c>
      <c r="U212" s="10"/>
      <c r="V212" s="352"/>
      <c r="W212" s="200"/>
      <c r="X212" s="218"/>
      <c r="Y212" s="41"/>
    </row>
    <row r="213" spans="2:35" x14ac:dyDescent="0.2">
      <c r="B213" s="311"/>
      <c r="C213" s="313"/>
      <c r="D213" s="313"/>
      <c r="E213" s="313"/>
      <c r="F213" s="313"/>
      <c r="G213" s="303"/>
      <c r="H213" s="225" t="s">
        <v>63</v>
      </c>
      <c r="I213" s="226" t="s">
        <v>36</v>
      </c>
      <c r="J213" s="226"/>
      <c r="K213" s="226" t="s">
        <v>115</v>
      </c>
      <c r="L213" s="230">
        <f t="shared" ref="L213" si="145">M213+P213</f>
        <v>2</v>
      </c>
      <c r="M213" s="227">
        <f t="shared" ref="M213:M224" si="146">IF(J213="m",(N213+O213)*2.5*W213/28,(N213+O213)*2*W213/28)</f>
        <v>2</v>
      </c>
      <c r="N213" s="226"/>
      <c r="O213" s="226">
        <v>2</v>
      </c>
      <c r="P213" s="227">
        <f t="shared" ref="P213:P224" si="147">IF(J213="m",(Q213+R213)*1.5*W213/28,(Q213+R213)*1*W213/28)</f>
        <v>0</v>
      </c>
      <c r="Q213" s="226"/>
      <c r="R213" s="226"/>
      <c r="S213" s="13" t="s">
        <v>30</v>
      </c>
      <c r="T213" s="13">
        <v>28</v>
      </c>
      <c r="U213" s="13"/>
      <c r="V213" s="352"/>
      <c r="W213" s="200">
        <v>14</v>
      </c>
      <c r="X213" s="108" t="s">
        <v>61</v>
      </c>
      <c r="Y213" s="28" t="s">
        <v>11</v>
      </c>
      <c r="AG213" s="50"/>
      <c r="AH213" s="50"/>
      <c r="AI213" s="50"/>
    </row>
    <row r="214" spans="2:35" x14ac:dyDescent="0.2">
      <c r="B214" s="311"/>
      <c r="C214" s="313"/>
      <c r="D214" s="313"/>
      <c r="E214" s="313"/>
      <c r="F214" s="313"/>
      <c r="G214" s="303"/>
      <c r="H214" s="225" t="s">
        <v>63</v>
      </c>
      <c r="I214" s="226" t="s">
        <v>43</v>
      </c>
      <c r="J214" s="226"/>
      <c r="K214" s="226" t="s">
        <v>48</v>
      </c>
      <c r="L214" s="230">
        <f>M214+P214</f>
        <v>0.5</v>
      </c>
      <c r="M214" s="227">
        <f t="shared" si="146"/>
        <v>0</v>
      </c>
      <c r="N214" s="226"/>
      <c r="O214" s="226"/>
      <c r="P214" s="227">
        <f t="shared" si="147"/>
        <v>0.5</v>
      </c>
      <c r="Q214" s="226"/>
      <c r="R214" s="226">
        <v>1</v>
      </c>
      <c r="S214" s="13" t="s">
        <v>31</v>
      </c>
      <c r="T214" s="13">
        <v>12</v>
      </c>
      <c r="U214" s="13"/>
      <c r="V214" s="352"/>
      <c r="W214" s="200">
        <v>14</v>
      </c>
      <c r="X214" s="108" t="s">
        <v>61</v>
      </c>
      <c r="Y214" s="28" t="s">
        <v>11</v>
      </c>
      <c r="AA214" s="2">
        <f>IF(ISNUMBER(SEARCH("Aut",I291)),L291, 0)</f>
        <v>0</v>
      </c>
      <c r="AB214" s="2">
        <f>IF(ISNUMBER(SEARCH("Tst",I291)),L291, 0)</f>
        <v>0</v>
      </c>
      <c r="AC214" s="2">
        <f>IF(ISNUMBER(SEARCH("Calc",I291)),L291, 0)</f>
        <v>0</v>
      </c>
    </row>
    <row r="215" spans="2:35" ht="25.5" x14ac:dyDescent="0.2">
      <c r="B215" s="311"/>
      <c r="C215" s="313"/>
      <c r="D215" s="313"/>
      <c r="E215" s="313"/>
      <c r="F215" s="313"/>
      <c r="G215" s="303"/>
      <c r="H215" s="225" t="s">
        <v>62</v>
      </c>
      <c r="I215" s="245" t="s">
        <v>38</v>
      </c>
      <c r="J215" s="226"/>
      <c r="K215" s="245" t="s">
        <v>66</v>
      </c>
      <c r="L215" s="230">
        <f t="shared" ref="L215" si="148">M215+P215</f>
        <v>0.5</v>
      </c>
      <c r="M215" s="227">
        <f t="shared" si="146"/>
        <v>0</v>
      </c>
      <c r="N215" s="226"/>
      <c r="O215" s="226"/>
      <c r="P215" s="227">
        <f t="shared" si="147"/>
        <v>0.5</v>
      </c>
      <c r="Q215" s="245"/>
      <c r="R215" s="245">
        <v>1</v>
      </c>
      <c r="S215" s="1" t="s">
        <v>32</v>
      </c>
      <c r="T215" s="13">
        <v>60</v>
      </c>
      <c r="U215" s="13"/>
      <c r="V215" s="352"/>
      <c r="W215" s="200">
        <v>14</v>
      </c>
      <c r="X215" s="108" t="s">
        <v>111</v>
      </c>
      <c r="Y215" s="28" t="s">
        <v>154</v>
      </c>
    </row>
    <row r="216" spans="2:35" ht="25.5" x14ac:dyDescent="0.2">
      <c r="B216" s="311"/>
      <c r="C216" s="313"/>
      <c r="D216" s="313"/>
      <c r="E216" s="313"/>
      <c r="F216" s="313"/>
      <c r="G216" s="303"/>
      <c r="H216" s="225" t="s">
        <v>62</v>
      </c>
      <c r="I216" s="226" t="s">
        <v>69</v>
      </c>
      <c r="J216" s="226"/>
      <c r="K216" s="226" t="s">
        <v>14</v>
      </c>
      <c r="L216" s="230">
        <f>M216+P216</f>
        <v>1</v>
      </c>
      <c r="M216" s="227">
        <f t="shared" si="146"/>
        <v>0</v>
      </c>
      <c r="N216" s="226"/>
      <c r="O216" s="226"/>
      <c r="P216" s="227">
        <f t="shared" si="147"/>
        <v>1</v>
      </c>
      <c r="Q216" s="226"/>
      <c r="R216" s="226">
        <v>2</v>
      </c>
      <c r="S216" s="13"/>
      <c r="T216" s="13"/>
      <c r="U216" s="13"/>
      <c r="V216" s="352"/>
      <c r="W216" s="200">
        <v>14</v>
      </c>
      <c r="X216" s="108" t="s">
        <v>111</v>
      </c>
      <c r="Y216" s="28" t="s">
        <v>154</v>
      </c>
    </row>
    <row r="217" spans="2:35" x14ac:dyDescent="0.2">
      <c r="B217" s="311"/>
      <c r="C217" s="313"/>
      <c r="D217" s="313"/>
      <c r="E217" s="313"/>
      <c r="F217" s="313"/>
      <c r="G217" s="303"/>
      <c r="H217" s="239" t="s">
        <v>65</v>
      </c>
      <c r="I217" s="226" t="s">
        <v>43</v>
      </c>
      <c r="J217" s="226"/>
      <c r="K217" s="226" t="s">
        <v>50</v>
      </c>
      <c r="L217" s="230">
        <f t="shared" ref="L217:L220" si="149">M217+P217</f>
        <v>0.5</v>
      </c>
      <c r="M217" s="227">
        <f t="shared" si="146"/>
        <v>0</v>
      </c>
      <c r="N217" s="226"/>
      <c r="O217" s="226"/>
      <c r="P217" s="227">
        <f t="shared" si="147"/>
        <v>0.5</v>
      </c>
      <c r="Q217" s="226">
        <v>1</v>
      </c>
      <c r="R217" s="226"/>
      <c r="S217" s="13"/>
      <c r="T217" s="13"/>
      <c r="U217" s="13"/>
      <c r="V217" s="352"/>
      <c r="W217" s="200">
        <v>14</v>
      </c>
      <c r="X217" s="137" t="s">
        <v>89</v>
      </c>
      <c r="Y217" s="44" t="s">
        <v>154</v>
      </c>
    </row>
    <row r="218" spans="2:35" ht="38.25" x14ac:dyDescent="0.2">
      <c r="B218" s="311"/>
      <c r="C218" s="313"/>
      <c r="D218" s="313"/>
      <c r="E218" s="313"/>
      <c r="F218" s="313"/>
      <c r="G218" s="303"/>
      <c r="H218" s="239" t="s">
        <v>261</v>
      </c>
      <c r="I218" s="226" t="s">
        <v>180</v>
      </c>
      <c r="J218" s="226"/>
      <c r="K218" s="226" t="s">
        <v>246</v>
      </c>
      <c r="L218" s="230">
        <f t="shared" si="149"/>
        <v>1</v>
      </c>
      <c r="M218" s="227">
        <f t="shared" si="146"/>
        <v>0</v>
      </c>
      <c r="N218" s="226"/>
      <c r="O218" s="226"/>
      <c r="P218" s="227">
        <f t="shared" si="147"/>
        <v>1</v>
      </c>
      <c r="Q218" s="226"/>
      <c r="R218" s="226">
        <v>2</v>
      </c>
      <c r="S218" s="15"/>
      <c r="T218" s="15"/>
      <c r="U218" s="15"/>
      <c r="V218" s="352"/>
      <c r="W218" s="204">
        <v>14</v>
      </c>
      <c r="X218" s="126" t="s">
        <v>199</v>
      </c>
      <c r="Y218" s="30" t="s">
        <v>23</v>
      </c>
    </row>
    <row r="219" spans="2:35" ht="38.25" x14ac:dyDescent="0.2">
      <c r="B219" s="311"/>
      <c r="C219" s="313"/>
      <c r="D219" s="313"/>
      <c r="E219" s="313"/>
      <c r="F219" s="313"/>
      <c r="G219" s="303"/>
      <c r="H219" s="225" t="s">
        <v>237</v>
      </c>
      <c r="I219" s="245" t="s">
        <v>100</v>
      </c>
      <c r="J219" s="226"/>
      <c r="K219" s="226" t="s">
        <v>75</v>
      </c>
      <c r="L219" s="230">
        <f t="shared" si="149"/>
        <v>1</v>
      </c>
      <c r="M219" s="230">
        <f t="shared" si="146"/>
        <v>0</v>
      </c>
      <c r="N219" s="226"/>
      <c r="O219" s="226"/>
      <c r="P219" s="230">
        <f t="shared" si="147"/>
        <v>1</v>
      </c>
      <c r="Q219" s="231">
        <v>2</v>
      </c>
      <c r="R219" s="231"/>
      <c r="S219" s="15"/>
      <c r="T219" s="15"/>
      <c r="U219" s="15"/>
      <c r="V219" s="352"/>
      <c r="W219" s="204">
        <v>14</v>
      </c>
      <c r="X219" s="126" t="s">
        <v>70</v>
      </c>
      <c r="Y219" s="30" t="s">
        <v>154</v>
      </c>
    </row>
    <row r="220" spans="2:35" x14ac:dyDescent="0.2">
      <c r="B220" s="311"/>
      <c r="C220" s="313"/>
      <c r="D220" s="313"/>
      <c r="E220" s="313"/>
      <c r="F220" s="313"/>
      <c r="G220" s="303"/>
      <c r="H220" s="225" t="s">
        <v>90</v>
      </c>
      <c r="I220" s="226" t="s">
        <v>74</v>
      </c>
      <c r="J220" s="226"/>
      <c r="K220" s="226" t="s">
        <v>50</v>
      </c>
      <c r="L220" s="230">
        <f t="shared" si="149"/>
        <v>0.5</v>
      </c>
      <c r="M220" s="230">
        <f t="shared" si="146"/>
        <v>0</v>
      </c>
      <c r="N220" s="226"/>
      <c r="O220" s="226"/>
      <c r="P220" s="230">
        <f t="shared" si="147"/>
        <v>0.5</v>
      </c>
      <c r="Q220" s="231"/>
      <c r="R220" s="231">
        <v>1</v>
      </c>
      <c r="S220" s="15"/>
      <c r="T220" s="15"/>
      <c r="U220" s="15"/>
      <c r="V220" s="352"/>
      <c r="W220" s="204">
        <v>14</v>
      </c>
      <c r="X220" s="126" t="s">
        <v>89</v>
      </c>
      <c r="Y220" s="30" t="s">
        <v>154</v>
      </c>
    </row>
    <row r="221" spans="2:35" x14ac:dyDescent="0.2">
      <c r="B221" s="311"/>
      <c r="C221" s="313"/>
      <c r="D221" s="313"/>
      <c r="E221" s="313"/>
      <c r="F221" s="313"/>
      <c r="G221" s="303"/>
      <c r="H221" s="240" t="s">
        <v>245</v>
      </c>
      <c r="I221" s="245" t="s">
        <v>100</v>
      </c>
      <c r="J221" s="226"/>
      <c r="K221" s="245" t="s">
        <v>50</v>
      </c>
      <c r="L221" s="230">
        <f>M221+P221</f>
        <v>1</v>
      </c>
      <c r="M221" s="227">
        <f t="shared" ref="M221" si="150">IF(J221="m",(N221+O221)*2.5*W221/28,(N221+O221)*2*W221/28)</f>
        <v>0</v>
      </c>
      <c r="N221" s="243"/>
      <c r="O221" s="243"/>
      <c r="P221" s="227">
        <f t="shared" ref="P221" si="151">IF(J221="m",(Q221+R221)*1.5*W221/28,(Q221+R221)*1*W221/28)</f>
        <v>1</v>
      </c>
      <c r="Q221" s="243"/>
      <c r="R221" s="243">
        <v>2</v>
      </c>
      <c r="S221" s="15"/>
      <c r="T221" s="15"/>
      <c r="U221" s="15"/>
      <c r="V221" s="352"/>
      <c r="W221" s="204">
        <v>14</v>
      </c>
      <c r="X221" s="126" t="s">
        <v>80</v>
      </c>
      <c r="Y221" s="18" t="s">
        <v>154</v>
      </c>
    </row>
    <row r="222" spans="2:35" x14ac:dyDescent="0.2">
      <c r="B222" s="311"/>
      <c r="C222" s="313"/>
      <c r="D222" s="313"/>
      <c r="E222" s="313"/>
      <c r="F222" s="313"/>
      <c r="G222" s="303"/>
      <c r="H222" s="225" t="s">
        <v>84</v>
      </c>
      <c r="I222" s="226" t="s">
        <v>100</v>
      </c>
      <c r="J222" s="226"/>
      <c r="K222" s="226" t="s">
        <v>60</v>
      </c>
      <c r="L222" s="230">
        <f>M222+P222</f>
        <v>2</v>
      </c>
      <c r="M222" s="230">
        <f>IF(J222="m",(N222+O222)*2.5*W296/28,(N222+O222)*2*W296/28)</f>
        <v>0</v>
      </c>
      <c r="N222" s="226"/>
      <c r="O222" s="226"/>
      <c r="P222" s="227">
        <f t="shared" si="147"/>
        <v>2</v>
      </c>
      <c r="Q222" s="226"/>
      <c r="R222" s="226">
        <v>4</v>
      </c>
      <c r="S222" s="15"/>
      <c r="T222" s="15"/>
      <c r="U222" s="15"/>
      <c r="V222" s="352"/>
      <c r="W222" s="204">
        <v>14</v>
      </c>
      <c r="X222" s="126" t="s">
        <v>80</v>
      </c>
      <c r="Y222" s="18" t="s">
        <v>154</v>
      </c>
    </row>
    <row r="223" spans="2:35" ht="25.5" x14ac:dyDescent="0.2">
      <c r="B223" s="311"/>
      <c r="C223" s="313"/>
      <c r="D223" s="313"/>
      <c r="E223" s="313"/>
      <c r="F223" s="313"/>
      <c r="G223" s="303"/>
      <c r="H223" s="225" t="s">
        <v>52</v>
      </c>
      <c r="I223" s="226" t="s">
        <v>43</v>
      </c>
      <c r="J223" s="226"/>
      <c r="K223" s="226" t="s">
        <v>59</v>
      </c>
      <c r="L223" s="230">
        <f>M223+P223</f>
        <v>0.5</v>
      </c>
      <c r="M223" s="230">
        <f t="shared" si="146"/>
        <v>0</v>
      </c>
      <c r="N223" s="226"/>
      <c r="O223" s="226"/>
      <c r="P223" s="230">
        <f t="shared" si="147"/>
        <v>0.5</v>
      </c>
      <c r="Q223" s="226">
        <v>1</v>
      </c>
      <c r="R223" s="284"/>
      <c r="S223" s="15"/>
      <c r="T223" s="15"/>
      <c r="U223" s="15"/>
      <c r="V223" s="352"/>
      <c r="W223" s="204">
        <v>14</v>
      </c>
      <c r="X223" s="126" t="s">
        <v>197</v>
      </c>
      <c r="Y223" s="18" t="s">
        <v>19</v>
      </c>
    </row>
    <row r="224" spans="2:35" ht="13.5" thickBot="1" x14ac:dyDescent="0.25">
      <c r="B224" s="312"/>
      <c r="C224" s="314"/>
      <c r="D224" s="314"/>
      <c r="E224" s="314"/>
      <c r="F224" s="314"/>
      <c r="G224" s="304"/>
      <c r="H224" s="233" t="s">
        <v>145</v>
      </c>
      <c r="I224" s="164" t="s">
        <v>38</v>
      </c>
      <c r="J224" s="164"/>
      <c r="K224" s="255" t="s">
        <v>50</v>
      </c>
      <c r="L224" s="234">
        <f>M224+P224</f>
        <v>0.5</v>
      </c>
      <c r="M224" s="234">
        <f t="shared" si="146"/>
        <v>0</v>
      </c>
      <c r="N224" s="255"/>
      <c r="O224" s="255"/>
      <c r="P224" s="234">
        <f t="shared" si="147"/>
        <v>0.5</v>
      </c>
      <c r="Q224" s="255">
        <v>1</v>
      </c>
      <c r="R224" s="255"/>
      <c r="S224" s="29"/>
      <c r="T224" s="29"/>
      <c r="U224" s="29"/>
      <c r="V224" s="353"/>
      <c r="W224" s="202">
        <v>14</v>
      </c>
      <c r="X224" s="127" t="s">
        <v>92</v>
      </c>
      <c r="Y224" s="199" t="s">
        <v>154</v>
      </c>
    </row>
    <row r="225" spans="2:35" ht="12.75" customHeight="1" x14ac:dyDescent="0.2">
      <c r="B225" s="299">
        <v>29</v>
      </c>
      <c r="C225" s="302" t="s">
        <v>19</v>
      </c>
      <c r="D225" s="347" t="s">
        <v>197</v>
      </c>
      <c r="E225" s="302" t="s">
        <v>19</v>
      </c>
      <c r="F225" s="302" t="s">
        <v>258</v>
      </c>
      <c r="G225" s="302" t="s">
        <v>257</v>
      </c>
      <c r="H225" s="319"/>
      <c r="I225" s="344"/>
      <c r="J225" s="315"/>
      <c r="K225" s="35">
        <v>16</v>
      </c>
      <c r="L225" s="36">
        <f t="shared" ref="L225:R225" si="152">SUM(L227:L231)</f>
        <v>12</v>
      </c>
      <c r="M225" s="317">
        <f t="shared" si="152"/>
        <v>0</v>
      </c>
      <c r="N225" s="317">
        <f t="shared" si="152"/>
        <v>0</v>
      </c>
      <c r="O225" s="317">
        <f t="shared" si="152"/>
        <v>0</v>
      </c>
      <c r="P225" s="317">
        <f t="shared" si="152"/>
        <v>12</v>
      </c>
      <c r="Q225" s="317">
        <f t="shared" si="152"/>
        <v>12</v>
      </c>
      <c r="R225" s="294">
        <f t="shared" si="152"/>
        <v>12</v>
      </c>
      <c r="S225" s="37">
        <f>K225-L225</f>
        <v>4</v>
      </c>
      <c r="T225" s="122">
        <f>T226/28</f>
        <v>4</v>
      </c>
      <c r="U225" s="122"/>
      <c r="V225" s="351"/>
      <c r="W225" s="90"/>
      <c r="X225" s="217"/>
      <c r="Y225" s="104"/>
      <c r="AG225" s="50"/>
      <c r="AH225" s="50"/>
      <c r="AI225" s="50"/>
    </row>
    <row r="226" spans="2:35" ht="13.5" customHeight="1" thickBot="1" x14ac:dyDescent="0.25">
      <c r="B226" s="311"/>
      <c r="C226" s="313"/>
      <c r="D226" s="348"/>
      <c r="E226" s="313"/>
      <c r="F226" s="313"/>
      <c r="G226" s="303"/>
      <c r="H226" s="320"/>
      <c r="I226" s="345"/>
      <c r="J226" s="341"/>
      <c r="K226" s="31">
        <v>448</v>
      </c>
      <c r="L226" s="32">
        <f>L225*28</f>
        <v>336</v>
      </c>
      <c r="M226" s="318"/>
      <c r="N226" s="318"/>
      <c r="O226" s="318"/>
      <c r="P226" s="318"/>
      <c r="Q226" s="318"/>
      <c r="R226" s="295"/>
      <c r="S226" s="33">
        <f>K226-L226</f>
        <v>112</v>
      </c>
      <c r="T226" s="34">
        <f>SUM(T227:T231)</f>
        <v>112</v>
      </c>
      <c r="U226" s="10"/>
      <c r="V226" s="352"/>
      <c r="W226" s="91"/>
      <c r="X226" s="102"/>
      <c r="Y226" s="18"/>
      <c r="AG226" s="50"/>
      <c r="AH226" s="50"/>
      <c r="AI226" s="50"/>
    </row>
    <row r="227" spans="2:35" ht="27" customHeight="1" x14ac:dyDescent="0.2">
      <c r="B227" s="311"/>
      <c r="C227" s="313"/>
      <c r="D227" s="348"/>
      <c r="E227" s="313"/>
      <c r="F227" s="313"/>
      <c r="G227" s="303"/>
      <c r="H227" s="225" t="s">
        <v>52</v>
      </c>
      <c r="I227" s="226" t="s">
        <v>100</v>
      </c>
      <c r="J227" s="226"/>
      <c r="K227" s="228" t="s">
        <v>234</v>
      </c>
      <c r="L227" s="227">
        <f t="shared" ref="L227" si="153">M227+P227</f>
        <v>4</v>
      </c>
      <c r="M227" s="227">
        <f t="shared" ref="M227:M228" si="154">IF(J227="m",(N227+O227)*2.5*W227/28,(N227+O227)*2*W227/28)</f>
        <v>0</v>
      </c>
      <c r="N227" s="228"/>
      <c r="O227" s="228"/>
      <c r="P227" s="227">
        <f t="shared" ref="P227:P228" si="155">IF(J227="m",(Q227+R227)*1.5*W227/28,(Q227+R227)*1*W227/28)</f>
        <v>4</v>
      </c>
      <c r="Q227" s="228">
        <v>8</v>
      </c>
      <c r="R227" s="228"/>
      <c r="S227" s="13" t="s">
        <v>202</v>
      </c>
      <c r="T227" s="13">
        <v>28</v>
      </c>
      <c r="U227" s="13"/>
      <c r="V227" s="352"/>
      <c r="W227" s="91">
        <v>14</v>
      </c>
      <c r="X227" s="49" t="s">
        <v>197</v>
      </c>
      <c r="Y227" s="18" t="s">
        <v>198</v>
      </c>
      <c r="AA227" s="2">
        <f t="shared" si="132"/>
        <v>0</v>
      </c>
      <c r="AB227" s="2">
        <f t="shared" si="133"/>
        <v>0</v>
      </c>
      <c r="AC227" s="2">
        <f t="shared" si="134"/>
        <v>0</v>
      </c>
      <c r="AG227" s="50"/>
      <c r="AH227" s="50"/>
      <c r="AI227" s="50"/>
    </row>
    <row r="228" spans="2:35" ht="27" customHeight="1" x14ac:dyDescent="0.2">
      <c r="B228" s="311"/>
      <c r="C228" s="313"/>
      <c r="D228" s="348"/>
      <c r="E228" s="313"/>
      <c r="F228" s="313"/>
      <c r="G228" s="303"/>
      <c r="H228" s="225" t="s">
        <v>52</v>
      </c>
      <c r="I228" s="226" t="s">
        <v>180</v>
      </c>
      <c r="J228" s="226"/>
      <c r="K228" s="226" t="s">
        <v>260</v>
      </c>
      <c r="L228" s="230">
        <f>M228+P228</f>
        <v>2</v>
      </c>
      <c r="M228" s="227">
        <f t="shared" si="154"/>
        <v>0</v>
      </c>
      <c r="N228" s="226"/>
      <c r="O228" s="226"/>
      <c r="P228" s="227">
        <f t="shared" si="155"/>
        <v>2</v>
      </c>
      <c r="Q228" s="226">
        <v>4</v>
      </c>
      <c r="R228" s="226"/>
      <c r="S228" s="1" t="s">
        <v>32</v>
      </c>
      <c r="T228" s="13">
        <v>76</v>
      </c>
      <c r="U228" s="13"/>
      <c r="V228" s="352"/>
      <c r="W228" s="91">
        <v>14</v>
      </c>
      <c r="X228" s="49" t="s">
        <v>197</v>
      </c>
      <c r="Y228" s="18" t="s">
        <v>198</v>
      </c>
      <c r="AA228" s="2">
        <f>IF(ISNUMBER(SEARCH("Aut",#REF!)),#REF!, 0)</f>
        <v>0</v>
      </c>
      <c r="AB228" s="2">
        <f>IF(ISNUMBER(SEARCH("Tst",#REF!)),#REF!, 0)</f>
        <v>0</v>
      </c>
      <c r="AC228" s="2">
        <f>IF(ISNUMBER(SEARCH("Calc",#REF!)),#REF!, 0)</f>
        <v>0</v>
      </c>
      <c r="AG228" s="50"/>
      <c r="AH228" s="50"/>
      <c r="AI228" s="50"/>
    </row>
    <row r="229" spans="2:35" ht="27" customHeight="1" x14ac:dyDescent="0.2">
      <c r="B229" s="311"/>
      <c r="C229" s="313"/>
      <c r="D229" s="348"/>
      <c r="E229" s="313"/>
      <c r="F229" s="313"/>
      <c r="G229" s="303"/>
      <c r="H229" s="240" t="s">
        <v>245</v>
      </c>
      <c r="I229" s="243" t="s">
        <v>100</v>
      </c>
      <c r="J229" s="228"/>
      <c r="K229" s="243" t="s">
        <v>144</v>
      </c>
      <c r="L229" s="227">
        <f>M229+P229</f>
        <v>3</v>
      </c>
      <c r="M229" s="227">
        <f t="shared" ref="M229:M230" si="156">IF(J229="m",(N229+O229)*2.5*W229/28,(N229+O229)*2*W229/28)</f>
        <v>0</v>
      </c>
      <c r="N229" s="243"/>
      <c r="O229" s="243"/>
      <c r="P229" s="227">
        <f t="shared" ref="P229:P230" si="157">IF(J229="m",(Q229+R229)*1.5*W229/28,(Q229+R229)*1*W229/28)</f>
        <v>3</v>
      </c>
      <c r="Q229" s="243"/>
      <c r="R229" s="243">
        <v>6</v>
      </c>
      <c r="S229" s="14" t="s">
        <v>201</v>
      </c>
      <c r="T229" s="14">
        <v>8</v>
      </c>
      <c r="U229" s="15"/>
      <c r="V229" s="352"/>
      <c r="W229" s="96">
        <v>14</v>
      </c>
      <c r="X229" s="49" t="s">
        <v>197</v>
      </c>
      <c r="Y229" s="28" t="s">
        <v>198</v>
      </c>
      <c r="AG229" s="50"/>
      <c r="AH229" s="50"/>
      <c r="AI229" s="50"/>
    </row>
    <row r="230" spans="2:35" ht="27" customHeight="1" x14ac:dyDescent="0.2">
      <c r="B230" s="311"/>
      <c r="C230" s="313"/>
      <c r="D230" s="348"/>
      <c r="E230" s="313"/>
      <c r="F230" s="313"/>
      <c r="G230" s="303"/>
      <c r="H230" s="240" t="s">
        <v>245</v>
      </c>
      <c r="I230" s="226" t="s">
        <v>46</v>
      </c>
      <c r="J230" s="226"/>
      <c r="K230" s="226" t="s">
        <v>56</v>
      </c>
      <c r="L230" s="230">
        <f>M230+P230</f>
        <v>2</v>
      </c>
      <c r="M230" s="227">
        <f t="shared" si="156"/>
        <v>0</v>
      </c>
      <c r="N230" s="226"/>
      <c r="O230" s="226"/>
      <c r="P230" s="230">
        <f t="shared" si="157"/>
        <v>2</v>
      </c>
      <c r="Q230" s="226"/>
      <c r="R230" s="226">
        <v>4</v>
      </c>
      <c r="S230" s="14"/>
      <c r="T230" s="14"/>
      <c r="U230" s="15"/>
      <c r="V230" s="352"/>
      <c r="W230" s="96">
        <v>14</v>
      </c>
      <c r="X230" s="49" t="s">
        <v>197</v>
      </c>
      <c r="Y230" s="28" t="s">
        <v>198</v>
      </c>
      <c r="AG230" s="50"/>
      <c r="AH230" s="50"/>
      <c r="AI230" s="50"/>
    </row>
    <row r="231" spans="2:35" ht="13.5" thickBot="1" x14ac:dyDescent="0.25">
      <c r="B231" s="312"/>
      <c r="C231" s="314"/>
      <c r="D231" s="349"/>
      <c r="E231" s="314"/>
      <c r="F231" s="314"/>
      <c r="G231" s="304"/>
      <c r="H231" s="240" t="s">
        <v>245</v>
      </c>
      <c r="I231" s="226" t="s">
        <v>93</v>
      </c>
      <c r="J231" s="226"/>
      <c r="K231" s="226" t="s">
        <v>246</v>
      </c>
      <c r="L231" s="230">
        <f t="shared" ref="L231" si="158">M231+P231</f>
        <v>1</v>
      </c>
      <c r="M231" s="230">
        <f t="shared" ref="M231" si="159">IF(J231="m",(N231+O231)*2.5*W231/28,(N231+O231)*2*W231/28)</f>
        <v>0</v>
      </c>
      <c r="N231" s="226"/>
      <c r="O231" s="226"/>
      <c r="P231" s="230">
        <f t="shared" ref="P231" si="160">IF(J231="m",(Q231+R231)*1.5*W231/28,(Q231+R231)*1*W231/28)</f>
        <v>1</v>
      </c>
      <c r="Q231" s="226"/>
      <c r="R231" s="226">
        <v>2</v>
      </c>
      <c r="S231" s="14"/>
      <c r="T231" s="14"/>
      <c r="U231" s="29"/>
      <c r="V231" s="353"/>
      <c r="W231" s="92">
        <v>14</v>
      </c>
      <c r="X231" s="133" t="s">
        <v>197</v>
      </c>
      <c r="Y231" s="138" t="s">
        <v>198</v>
      </c>
      <c r="AA231" s="2">
        <f t="shared" si="132"/>
        <v>1</v>
      </c>
      <c r="AB231" s="2">
        <f t="shared" si="133"/>
        <v>1</v>
      </c>
      <c r="AC231" s="2">
        <f t="shared" si="134"/>
        <v>0</v>
      </c>
    </row>
    <row r="232" spans="2:35" ht="12.75" customHeight="1" x14ac:dyDescent="0.2">
      <c r="B232" s="299">
        <v>30</v>
      </c>
      <c r="C232" s="302" t="s">
        <v>19</v>
      </c>
      <c r="D232" s="347" t="s">
        <v>195</v>
      </c>
      <c r="E232" s="302" t="s">
        <v>19</v>
      </c>
      <c r="F232" s="302" t="s">
        <v>259</v>
      </c>
      <c r="G232" s="302" t="s">
        <v>257</v>
      </c>
      <c r="H232" s="319"/>
      <c r="I232" s="344"/>
      <c r="J232" s="315"/>
      <c r="K232" s="35">
        <v>16</v>
      </c>
      <c r="L232" s="36">
        <f t="shared" ref="L232:R232" si="161">SUM(L234:L244)</f>
        <v>11.5</v>
      </c>
      <c r="M232" s="317">
        <f t="shared" si="161"/>
        <v>0</v>
      </c>
      <c r="N232" s="317">
        <f t="shared" si="161"/>
        <v>0</v>
      </c>
      <c r="O232" s="317">
        <f t="shared" si="161"/>
        <v>0</v>
      </c>
      <c r="P232" s="317">
        <f t="shared" si="161"/>
        <v>11.5</v>
      </c>
      <c r="Q232" s="317">
        <f t="shared" si="161"/>
        <v>8</v>
      </c>
      <c r="R232" s="294">
        <f t="shared" si="161"/>
        <v>15</v>
      </c>
      <c r="S232" s="37">
        <f>K232-L232</f>
        <v>4.5</v>
      </c>
      <c r="T232" s="158">
        <f>T233/28</f>
        <v>4.5</v>
      </c>
      <c r="U232" s="158"/>
      <c r="V232" s="424"/>
      <c r="W232" s="160"/>
      <c r="X232" s="101"/>
      <c r="Y232" s="17"/>
    </row>
    <row r="233" spans="2:35" ht="13.5" customHeight="1" thickBot="1" x14ac:dyDescent="0.25">
      <c r="B233" s="311"/>
      <c r="C233" s="313"/>
      <c r="D233" s="348"/>
      <c r="E233" s="313"/>
      <c r="F233" s="313"/>
      <c r="G233" s="313"/>
      <c r="H233" s="320"/>
      <c r="I233" s="345"/>
      <c r="J233" s="341"/>
      <c r="K233" s="31">
        <v>448</v>
      </c>
      <c r="L233" s="32">
        <f>L232*28</f>
        <v>322</v>
      </c>
      <c r="M233" s="318"/>
      <c r="N233" s="318"/>
      <c r="O233" s="318"/>
      <c r="P233" s="318"/>
      <c r="Q233" s="318"/>
      <c r="R233" s="295"/>
      <c r="S233" s="33">
        <f>K233-L233</f>
        <v>126</v>
      </c>
      <c r="T233" s="34">
        <f>SUM(T234:T244)</f>
        <v>126</v>
      </c>
      <c r="U233" s="10"/>
      <c r="V233" s="425"/>
      <c r="W233" s="161"/>
      <c r="X233" s="102"/>
      <c r="Y233" s="18"/>
    </row>
    <row r="234" spans="2:35" ht="24.75" customHeight="1" x14ac:dyDescent="0.2">
      <c r="B234" s="311"/>
      <c r="C234" s="313"/>
      <c r="D234" s="348"/>
      <c r="E234" s="313"/>
      <c r="F234" s="313"/>
      <c r="G234" s="313"/>
      <c r="H234" s="225" t="s">
        <v>95</v>
      </c>
      <c r="I234" s="226" t="s">
        <v>180</v>
      </c>
      <c r="J234" s="226"/>
      <c r="K234" s="228" t="s">
        <v>252</v>
      </c>
      <c r="L234" s="227">
        <f>M234+P234</f>
        <v>1</v>
      </c>
      <c r="M234" s="227">
        <f t="shared" ref="M234:M238" si="162">IF(J234="m",(N234+O234)*2.5*W234/28,(N234+O234)*2*W234/28)</f>
        <v>0</v>
      </c>
      <c r="N234" s="228"/>
      <c r="O234" s="228"/>
      <c r="P234" s="227">
        <f t="shared" ref="P234:P238" si="163">IF(J234="m",(Q234+R234)*1.5*W234/28,(Q234+R234)*1*W234/28)</f>
        <v>1</v>
      </c>
      <c r="Q234" s="228"/>
      <c r="R234" s="228">
        <v>2</v>
      </c>
      <c r="S234" s="13" t="s">
        <v>202</v>
      </c>
      <c r="T234" s="13">
        <v>56</v>
      </c>
      <c r="U234" s="13"/>
      <c r="V234" s="425"/>
      <c r="W234" s="161">
        <v>14</v>
      </c>
      <c r="X234" s="108" t="s">
        <v>195</v>
      </c>
      <c r="Y234" s="44" t="s">
        <v>198</v>
      </c>
      <c r="AA234" s="2">
        <f>IF(ISNUMBER(SEARCH("Aut",#REF!)),#REF!, 0)</f>
        <v>0</v>
      </c>
      <c r="AB234" s="2">
        <f>IF(ISNUMBER(SEARCH("Tst",#REF!)),#REF!, 0)</f>
        <v>0</v>
      </c>
      <c r="AC234" s="2">
        <f>IF(ISNUMBER(SEARCH("Calc",#REF!)),#REF!, 0)</f>
        <v>0</v>
      </c>
      <c r="AD234" s="2">
        <f>SUM(AA234:AA244)</f>
        <v>0</v>
      </c>
      <c r="AE234" s="2">
        <f>SUM(AB234:AB244)</f>
        <v>0</v>
      </c>
      <c r="AF234" s="2">
        <f>SUM(AC234:AC244)</f>
        <v>0</v>
      </c>
      <c r="AG234" s="51">
        <f>AD234/12</f>
        <v>0</v>
      </c>
      <c r="AH234" s="51">
        <f>AE234/12</f>
        <v>0</v>
      </c>
      <c r="AI234" s="51">
        <f>AF234/12</f>
        <v>0</v>
      </c>
    </row>
    <row r="235" spans="2:35" ht="24.75" customHeight="1" x14ac:dyDescent="0.2">
      <c r="B235" s="311"/>
      <c r="C235" s="313"/>
      <c r="D235" s="348"/>
      <c r="E235" s="313"/>
      <c r="F235" s="313"/>
      <c r="G235" s="313"/>
      <c r="H235" s="225" t="s">
        <v>95</v>
      </c>
      <c r="I235" s="226" t="s">
        <v>43</v>
      </c>
      <c r="J235" s="226"/>
      <c r="K235" s="226" t="s">
        <v>59</v>
      </c>
      <c r="L235" s="230">
        <f t="shared" ref="L235" si="164">M235+P235</f>
        <v>1</v>
      </c>
      <c r="M235" s="230">
        <f t="shared" si="162"/>
        <v>0</v>
      </c>
      <c r="N235" s="226"/>
      <c r="O235" s="226"/>
      <c r="P235" s="230">
        <f t="shared" si="163"/>
        <v>1</v>
      </c>
      <c r="Q235" s="226"/>
      <c r="R235" s="226">
        <v>2</v>
      </c>
      <c r="S235" s="1" t="s">
        <v>32</v>
      </c>
      <c r="T235" s="13">
        <v>60</v>
      </c>
      <c r="U235" s="13"/>
      <c r="V235" s="425"/>
      <c r="W235" s="161">
        <v>14</v>
      </c>
      <c r="X235" s="137" t="s">
        <v>195</v>
      </c>
      <c r="Y235" s="44" t="s">
        <v>198</v>
      </c>
      <c r="AA235" s="2">
        <f>IF(ISNUMBER(SEARCH("Aut",#REF!)),#REF!, 0)</f>
        <v>0</v>
      </c>
      <c r="AB235" s="2">
        <f>IF(ISNUMBER(SEARCH("Tst",#REF!)),#REF!, 0)</f>
        <v>0</v>
      </c>
      <c r="AC235" s="2">
        <f>IF(ISNUMBER(SEARCH("Calc",#REF!)),#REF!, 0)</f>
        <v>0</v>
      </c>
    </row>
    <row r="236" spans="2:35" ht="24.75" customHeight="1" x14ac:dyDescent="0.2">
      <c r="B236" s="311"/>
      <c r="C236" s="313"/>
      <c r="D236" s="348"/>
      <c r="E236" s="313"/>
      <c r="F236" s="313"/>
      <c r="G236" s="313"/>
      <c r="H236" s="225" t="s">
        <v>77</v>
      </c>
      <c r="I236" s="228" t="s">
        <v>251</v>
      </c>
      <c r="J236" s="226"/>
      <c r="K236" s="228" t="s">
        <v>57</v>
      </c>
      <c r="L236" s="230">
        <f t="shared" ref="L236:L244" si="165">M236+P236</f>
        <v>2</v>
      </c>
      <c r="M236" s="230">
        <f t="shared" si="162"/>
        <v>0</v>
      </c>
      <c r="N236" s="226"/>
      <c r="O236" s="226"/>
      <c r="P236" s="230">
        <f t="shared" si="163"/>
        <v>2</v>
      </c>
      <c r="Q236" s="228">
        <v>4</v>
      </c>
      <c r="R236" s="228"/>
      <c r="S236" s="14" t="s">
        <v>201</v>
      </c>
      <c r="T236" s="14">
        <v>10</v>
      </c>
      <c r="U236" s="13"/>
      <c r="V236" s="425"/>
      <c r="W236" s="161">
        <v>14</v>
      </c>
      <c r="X236" s="137" t="s">
        <v>195</v>
      </c>
      <c r="Y236" s="44" t="s">
        <v>198</v>
      </c>
      <c r="AA236" s="2">
        <f>IF(ISNUMBER(SEARCH("Aut",#REF!)),#REF!, 0)</f>
        <v>0</v>
      </c>
      <c r="AB236" s="2">
        <f>IF(ISNUMBER(SEARCH("Tst",#REF!)),#REF!, 0)</f>
        <v>0</v>
      </c>
      <c r="AC236" s="2">
        <f>IF(ISNUMBER(SEARCH("Calc",#REF!)),#REF!, 0)</f>
        <v>0</v>
      </c>
    </row>
    <row r="237" spans="2:35" x14ac:dyDescent="0.2">
      <c r="B237" s="311"/>
      <c r="C237" s="313"/>
      <c r="D237" s="348"/>
      <c r="E237" s="313"/>
      <c r="F237" s="313"/>
      <c r="G237" s="313"/>
      <c r="H237" s="260" t="s">
        <v>77</v>
      </c>
      <c r="I237" s="261" t="s">
        <v>43</v>
      </c>
      <c r="J237" s="261"/>
      <c r="K237" s="261" t="s">
        <v>59</v>
      </c>
      <c r="L237" s="262">
        <f t="shared" si="165"/>
        <v>1</v>
      </c>
      <c r="M237" s="230">
        <f t="shared" si="162"/>
        <v>0</v>
      </c>
      <c r="N237" s="261"/>
      <c r="O237" s="261"/>
      <c r="P237" s="230">
        <f t="shared" si="163"/>
        <v>1</v>
      </c>
      <c r="Q237" s="261">
        <v>2</v>
      </c>
      <c r="R237" s="226"/>
      <c r="S237" s="14"/>
      <c r="T237" s="14"/>
      <c r="U237" s="13"/>
      <c r="V237" s="425"/>
      <c r="W237" s="161">
        <v>14</v>
      </c>
      <c r="X237" s="137" t="s">
        <v>195</v>
      </c>
      <c r="Y237" s="44" t="s">
        <v>198</v>
      </c>
      <c r="AA237" s="2">
        <f>IF(ISNUMBER(SEARCH("Aut",#REF!)),#REF!, 0)</f>
        <v>0</v>
      </c>
      <c r="AB237" s="2">
        <f>IF(ISNUMBER(SEARCH("Tst",#REF!)),#REF!, 0)</f>
        <v>0</v>
      </c>
      <c r="AC237" s="2">
        <f>IF(ISNUMBER(SEARCH("Calc",#REF!)),#REF!, 0)</f>
        <v>0</v>
      </c>
    </row>
    <row r="238" spans="2:35" ht="24.75" customHeight="1" x14ac:dyDescent="0.2">
      <c r="B238" s="311"/>
      <c r="C238" s="313"/>
      <c r="D238" s="348"/>
      <c r="E238" s="313"/>
      <c r="F238" s="313"/>
      <c r="G238" s="313"/>
      <c r="H238" s="236" t="s">
        <v>243</v>
      </c>
      <c r="I238" s="226" t="s">
        <v>69</v>
      </c>
      <c r="J238" s="226"/>
      <c r="K238" s="226" t="s">
        <v>56</v>
      </c>
      <c r="L238" s="230">
        <f t="shared" si="165"/>
        <v>2</v>
      </c>
      <c r="M238" s="230">
        <f t="shared" si="162"/>
        <v>0</v>
      </c>
      <c r="N238" s="226"/>
      <c r="O238" s="226"/>
      <c r="P238" s="230">
        <f t="shared" si="163"/>
        <v>2</v>
      </c>
      <c r="Q238" s="226"/>
      <c r="R238" s="226">
        <v>4</v>
      </c>
      <c r="S238" s="13"/>
      <c r="T238" s="13"/>
      <c r="U238" s="13"/>
      <c r="V238" s="425"/>
      <c r="W238" s="161">
        <v>14</v>
      </c>
      <c r="X238" s="137" t="s">
        <v>195</v>
      </c>
      <c r="Y238" s="44" t="s">
        <v>198</v>
      </c>
      <c r="AA238" s="2">
        <f>IF(ISNUMBER(SEARCH("Aut",#REF!)),#REF!, 0)</f>
        <v>0</v>
      </c>
      <c r="AB238" s="2">
        <f>IF(ISNUMBER(SEARCH("Tst",#REF!)),#REF!, 0)</f>
        <v>0</v>
      </c>
      <c r="AC238" s="2">
        <f>IF(ISNUMBER(SEARCH("Calc",#REF!)),#REF!, 0)</f>
        <v>0</v>
      </c>
    </row>
    <row r="239" spans="2:35" ht="24.75" customHeight="1" x14ac:dyDescent="0.2">
      <c r="B239" s="311"/>
      <c r="C239" s="313"/>
      <c r="D239" s="348"/>
      <c r="E239" s="313"/>
      <c r="F239" s="313"/>
      <c r="G239" s="313"/>
      <c r="H239" s="236" t="s">
        <v>243</v>
      </c>
      <c r="I239" s="226" t="s">
        <v>43</v>
      </c>
      <c r="J239" s="226"/>
      <c r="K239" s="226" t="s">
        <v>75</v>
      </c>
      <c r="L239" s="230">
        <f t="shared" si="165"/>
        <v>1</v>
      </c>
      <c r="M239" s="227">
        <f>IF(J239="m",(N239+O239)*2.5*W239/28,(N239+O239)*2*W239/28)</f>
        <v>0</v>
      </c>
      <c r="N239" s="226"/>
      <c r="O239" s="226"/>
      <c r="P239" s="227">
        <f>IF(J239="m",(Q239+R239)*1.5*W239/28,(Q239+R239)*1*W239/28)</f>
        <v>1</v>
      </c>
      <c r="Q239" s="226"/>
      <c r="R239" s="226">
        <v>2</v>
      </c>
      <c r="S239" s="13"/>
      <c r="T239" s="13"/>
      <c r="U239" s="13"/>
      <c r="V239" s="425"/>
      <c r="W239" s="171">
        <v>14</v>
      </c>
      <c r="X239" s="137" t="s">
        <v>195</v>
      </c>
      <c r="Y239" s="44" t="s">
        <v>198</v>
      </c>
    </row>
    <row r="240" spans="2:35" ht="24.75" customHeight="1" x14ac:dyDescent="0.2">
      <c r="B240" s="311"/>
      <c r="C240" s="313"/>
      <c r="D240" s="348"/>
      <c r="E240" s="313"/>
      <c r="F240" s="313"/>
      <c r="G240" s="313"/>
      <c r="H240" s="239" t="s">
        <v>200</v>
      </c>
      <c r="I240" s="226" t="s">
        <v>43</v>
      </c>
      <c r="J240" s="226"/>
      <c r="K240" s="226" t="s">
        <v>59</v>
      </c>
      <c r="L240" s="230">
        <f t="shared" si="165"/>
        <v>0.5</v>
      </c>
      <c r="M240" s="227">
        <f t="shared" ref="M240" si="166">IF(J240="m",(N240+O240)*2.5*W240/28,(N240+O240)*2*W240/28)</f>
        <v>0</v>
      </c>
      <c r="N240" s="226"/>
      <c r="O240" s="226"/>
      <c r="P240" s="227">
        <f t="shared" ref="P240" si="167">IF(J240="m",(Q240+R240)*1.5*W240/28,(Q240+R240)*1*W240/28)</f>
        <v>0.5</v>
      </c>
      <c r="Q240" s="226">
        <v>1</v>
      </c>
      <c r="R240" s="226"/>
      <c r="S240" s="13"/>
      <c r="T240" s="13"/>
      <c r="U240" s="13"/>
      <c r="V240" s="425"/>
      <c r="W240" s="171">
        <v>14</v>
      </c>
      <c r="X240" s="137" t="s">
        <v>195</v>
      </c>
      <c r="Y240" s="44" t="s">
        <v>19</v>
      </c>
    </row>
    <row r="241" spans="2:29" ht="24.75" customHeight="1" x14ac:dyDescent="0.2">
      <c r="B241" s="311"/>
      <c r="C241" s="313"/>
      <c r="D241" s="348"/>
      <c r="E241" s="313"/>
      <c r="F241" s="313"/>
      <c r="G241" s="313"/>
      <c r="H241" s="225" t="s">
        <v>67</v>
      </c>
      <c r="I241" s="226" t="s">
        <v>93</v>
      </c>
      <c r="J241" s="226"/>
      <c r="K241" s="226" t="s">
        <v>228</v>
      </c>
      <c r="L241" s="230">
        <f t="shared" si="165"/>
        <v>0.5</v>
      </c>
      <c r="M241" s="230">
        <f t="shared" ref="M241:M242" si="168">IF(J241="m",(N241+O241)*2.5*W241/28,(N241+O241)*2*W241/28)</f>
        <v>0</v>
      </c>
      <c r="N241" s="226"/>
      <c r="O241" s="226"/>
      <c r="P241" s="230">
        <f t="shared" ref="P241:P242" si="169">IF(J241="m",(Q241+R241)*1.5*W241/28,(Q241+R241)*1*W241/28)</f>
        <v>0.5</v>
      </c>
      <c r="Q241" s="226"/>
      <c r="R241" s="226">
        <v>1</v>
      </c>
      <c r="S241" s="13"/>
      <c r="T241" s="13"/>
      <c r="U241" s="13"/>
      <c r="V241" s="425"/>
      <c r="W241" s="219">
        <v>14</v>
      </c>
      <c r="X241" s="137" t="s">
        <v>195</v>
      </c>
      <c r="Y241" s="44" t="s">
        <v>198</v>
      </c>
    </row>
    <row r="242" spans="2:29" ht="24.75" customHeight="1" x14ac:dyDescent="0.2">
      <c r="B242" s="311"/>
      <c r="C242" s="313"/>
      <c r="D242" s="348"/>
      <c r="E242" s="313"/>
      <c r="F242" s="313"/>
      <c r="G242" s="313"/>
      <c r="H242" s="239" t="s">
        <v>288</v>
      </c>
      <c r="I242" s="226" t="s">
        <v>43</v>
      </c>
      <c r="J242" s="226"/>
      <c r="K242" s="226" t="s">
        <v>59</v>
      </c>
      <c r="L242" s="230">
        <f t="shared" si="165"/>
        <v>0.5</v>
      </c>
      <c r="M242" s="227">
        <f t="shared" si="168"/>
        <v>0</v>
      </c>
      <c r="N242" s="226"/>
      <c r="O242" s="226"/>
      <c r="P242" s="227">
        <f t="shared" si="169"/>
        <v>0.5</v>
      </c>
      <c r="Q242" s="226">
        <v>1</v>
      </c>
      <c r="R242" s="226"/>
      <c r="S242" s="13"/>
      <c r="T242" s="13"/>
      <c r="U242" s="13"/>
      <c r="V242" s="425"/>
      <c r="W242" s="171">
        <v>14</v>
      </c>
      <c r="X242" s="137" t="s">
        <v>195</v>
      </c>
      <c r="Y242" s="44" t="s">
        <v>198</v>
      </c>
    </row>
    <row r="243" spans="2:29" x14ac:dyDescent="0.2">
      <c r="B243" s="311"/>
      <c r="C243" s="313"/>
      <c r="D243" s="348"/>
      <c r="E243" s="313"/>
      <c r="F243" s="313"/>
      <c r="G243" s="313"/>
      <c r="H243" s="225" t="s">
        <v>67</v>
      </c>
      <c r="I243" s="226" t="s">
        <v>46</v>
      </c>
      <c r="J243" s="226"/>
      <c r="K243" s="226" t="s">
        <v>60</v>
      </c>
      <c r="L243" s="230">
        <f t="shared" si="165"/>
        <v>1</v>
      </c>
      <c r="M243" s="230">
        <f t="shared" ref="M243" si="170">IF(J243="m",(N243+O243)*2.5*W243/28,(N243+O243)*2*W243/28)</f>
        <v>0</v>
      </c>
      <c r="N243" s="226"/>
      <c r="O243" s="226"/>
      <c r="P243" s="230">
        <f t="shared" ref="P243" si="171">IF(J243="m",(Q243+R243)*1.5*W243/28,(Q243+R243)*1*W243/28)</f>
        <v>1</v>
      </c>
      <c r="Q243" s="226"/>
      <c r="R243" s="226">
        <v>2</v>
      </c>
      <c r="S243" s="13"/>
      <c r="T243" s="13"/>
      <c r="U243" s="13"/>
      <c r="V243" s="425"/>
      <c r="W243" s="161">
        <v>14</v>
      </c>
      <c r="X243" s="137" t="s">
        <v>195</v>
      </c>
      <c r="Y243" s="30" t="s">
        <v>198</v>
      </c>
      <c r="AA243" s="2">
        <f>IF(ISNUMBER(SEARCH("Aut",#REF!)),#REF!, 0)</f>
        <v>0</v>
      </c>
      <c r="AB243" s="2">
        <f>IF(ISNUMBER(SEARCH("Tst",#REF!)),#REF!, 0)</f>
        <v>0</v>
      </c>
      <c r="AC243" s="2">
        <f>IF(ISNUMBER(SEARCH("Calc",#REF!)),#REF!, 0)</f>
        <v>0</v>
      </c>
    </row>
    <row r="244" spans="2:29" ht="24" customHeight="1" thickBot="1" x14ac:dyDescent="0.25">
      <c r="B244" s="312"/>
      <c r="C244" s="314"/>
      <c r="D244" s="349"/>
      <c r="E244" s="314"/>
      <c r="F244" s="314"/>
      <c r="G244" s="314"/>
      <c r="H244" s="233" t="s">
        <v>67</v>
      </c>
      <c r="I244" s="164" t="s">
        <v>69</v>
      </c>
      <c r="J244" s="164"/>
      <c r="K244" s="164" t="s">
        <v>60</v>
      </c>
      <c r="L244" s="165">
        <f t="shared" si="165"/>
        <v>1</v>
      </c>
      <c r="M244" s="165">
        <f>IF(J244="m",(N244+O244)*2.5*W238/28,(N244+O244)*2*W238/28)</f>
        <v>0</v>
      </c>
      <c r="N244" s="164"/>
      <c r="O244" s="164"/>
      <c r="P244" s="165">
        <f>IF(J244="m",(Q244+R244)*1.5*W238/28,(Q244+R244)*1*W238/28)</f>
        <v>1</v>
      </c>
      <c r="Q244" s="164"/>
      <c r="R244" s="164">
        <v>2</v>
      </c>
      <c r="S244" s="29"/>
      <c r="T244" s="29"/>
      <c r="U244" s="29"/>
      <c r="V244" s="426"/>
      <c r="W244" s="162">
        <v>14</v>
      </c>
      <c r="X244" s="141" t="s">
        <v>195</v>
      </c>
      <c r="Y244" s="134" t="s">
        <v>198</v>
      </c>
      <c r="AA244" s="2">
        <f>IF(ISNUMBER(SEARCH("Aut",#REF!)),#REF!, 0)</f>
        <v>0</v>
      </c>
      <c r="AB244" s="2">
        <f>IF(ISNUMBER(SEARCH("Tst",#REF!)),#REF!, 0)</f>
        <v>0</v>
      </c>
      <c r="AC244" s="2">
        <f>IF(ISNUMBER(SEARCH("Calc",#REF!)),#REF!, 0)</f>
        <v>0</v>
      </c>
    </row>
    <row r="245" spans="2:29" ht="13.5" customHeight="1" x14ac:dyDescent="0.2">
      <c r="B245" s="299">
        <v>31</v>
      </c>
      <c r="C245" s="302" t="s">
        <v>19</v>
      </c>
      <c r="D245" s="302" t="s">
        <v>51</v>
      </c>
      <c r="E245" s="302"/>
      <c r="F245" s="302"/>
      <c r="G245" s="302" t="s">
        <v>53</v>
      </c>
      <c r="H245" s="305"/>
      <c r="I245" s="307"/>
      <c r="J245" s="309"/>
      <c r="K245" s="35">
        <v>16</v>
      </c>
      <c r="L245" s="36">
        <f t="shared" ref="L245:R245" si="172">SUM(L247:L259)</f>
        <v>12</v>
      </c>
      <c r="M245" s="292">
        <f t="shared" si="172"/>
        <v>0</v>
      </c>
      <c r="N245" s="292">
        <f t="shared" si="172"/>
        <v>0</v>
      </c>
      <c r="O245" s="292">
        <f t="shared" si="172"/>
        <v>0</v>
      </c>
      <c r="P245" s="292">
        <f t="shared" si="172"/>
        <v>12</v>
      </c>
      <c r="Q245" s="292">
        <f t="shared" si="172"/>
        <v>6</v>
      </c>
      <c r="R245" s="294">
        <f t="shared" si="172"/>
        <v>18</v>
      </c>
      <c r="S245" s="37">
        <f>K245-L245</f>
        <v>4</v>
      </c>
      <c r="T245" s="147">
        <f>T246/28</f>
        <v>3.7857142857142856</v>
      </c>
      <c r="U245" s="147"/>
      <c r="V245" s="296"/>
      <c r="W245" s="201"/>
      <c r="X245" s="125"/>
      <c r="Y245" s="17"/>
    </row>
    <row r="246" spans="2:29" ht="13.5" customHeight="1" thickBot="1" x14ac:dyDescent="0.25">
      <c r="B246" s="300"/>
      <c r="C246" s="303"/>
      <c r="D246" s="303"/>
      <c r="E246" s="303"/>
      <c r="F246" s="303"/>
      <c r="G246" s="303"/>
      <c r="H246" s="306"/>
      <c r="I246" s="308"/>
      <c r="J246" s="310"/>
      <c r="K246" s="31">
        <v>448</v>
      </c>
      <c r="L246" s="32">
        <f>L245*28</f>
        <v>336</v>
      </c>
      <c r="M246" s="293"/>
      <c r="N246" s="293"/>
      <c r="O246" s="293"/>
      <c r="P246" s="293"/>
      <c r="Q246" s="293"/>
      <c r="R246" s="295"/>
      <c r="S246" s="33">
        <f>K246-L246</f>
        <v>112</v>
      </c>
      <c r="T246" s="34">
        <f>SUM(T247:T259)</f>
        <v>106</v>
      </c>
      <c r="U246" s="10"/>
      <c r="V246" s="297"/>
      <c r="W246" s="200"/>
      <c r="X246" s="126"/>
      <c r="Y246" s="18"/>
    </row>
    <row r="247" spans="2:29" ht="25.5" x14ac:dyDescent="0.2">
      <c r="B247" s="300"/>
      <c r="C247" s="303"/>
      <c r="D247" s="303"/>
      <c r="E247" s="303"/>
      <c r="F247" s="303"/>
      <c r="G247" s="303"/>
      <c r="H247" s="225" t="s">
        <v>97</v>
      </c>
      <c r="I247" s="226" t="s">
        <v>43</v>
      </c>
      <c r="J247" s="226"/>
      <c r="K247" s="226" t="s">
        <v>75</v>
      </c>
      <c r="L247" s="230">
        <f>M247+P247</f>
        <v>1</v>
      </c>
      <c r="M247" s="230">
        <f t="shared" ref="M247:M257" si="173">IF(J247="m",(N247+O247)*2.5*W247/28,(N247+O247)*2*W247/28)</f>
        <v>0</v>
      </c>
      <c r="N247" s="226"/>
      <c r="O247" s="226"/>
      <c r="P247" s="230">
        <f t="shared" ref="P247:P257" si="174">IF(J247="m",(Q247+R247)*1.5*W247/28,(Q247+R247)*1*W247/28)</f>
        <v>1</v>
      </c>
      <c r="Q247" s="226"/>
      <c r="R247" s="226">
        <v>2</v>
      </c>
      <c r="S247" s="13" t="s">
        <v>202</v>
      </c>
      <c r="T247" s="13">
        <v>56</v>
      </c>
      <c r="U247" s="13"/>
      <c r="V247" s="297"/>
      <c r="W247" s="200">
        <v>14</v>
      </c>
      <c r="X247" s="126" t="s">
        <v>101</v>
      </c>
      <c r="Y247" s="18" t="s">
        <v>154</v>
      </c>
      <c r="AA247" s="2">
        <f>IF(ISNUMBER(SEARCH("Aut",#REF!)),#REF!, 0)</f>
        <v>0</v>
      </c>
      <c r="AB247" s="2">
        <f>IF(ISNUMBER(SEARCH("Tst",#REF!)),#REF!, 0)</f>
        <v>0</v>
      </c>
      <c r="AC247" s="2">
        <f>IF(ISNUMBER(SEARCH("Calc",#REF!)),#REF!, 0)</f>
        <v>0</v>
      </c>
    </row>
    <row r="248" spans="2:29" ht="25.5" x14ac:dyDescent="0.2">
      <c r="B248" s="300"/>
      <c r="C248" s="303"/>
      <c r="D248" s="303"/>
      <c r="E248" s="303"/>
      <c r="F248" s="303"/>
      <c r="G248" s="303"/>
      <c r="H248" s="225" t="s">
        <v>97</v>
      </c>
      <c r="I248" s="226" t="s">
        <v>38</v>
      </c>
      <c r="J248" s="226"/>
      <c r="K248" s="226" t="s">
        <v>75</v>
      </c>
      <c r="L248" s="230">
        <f>M248+P248</f>
        <v>1</v>
      </c>
      <c r="M248" s="230">
        <f t="shared" si="173"/>
        <v>0</v>
      </c>
      <c r="N248" s="226"/>
      <c r="O248" s="226"/>
      <c r="P248" s="230">
        <f t="shared" si="174"/>
        <v>1</v>
      </c>
      <c r="Q248" s="226"/>
      <c r="R248" s="226">
        <v>2</v>
      </c>
      <c r="S248" s="1" t="s">
        <v>32</v>
      </c>
      <c r="T248" s="13">
        <v>50</v>
      </c>
      <c r="U248" s="13"/>
      <c r="V248" s="297"/>
      <c r="W248" s="200">
        <v>14</v>
      </c>
      <c r="X248" s="126" t="s">
        <v>101</v>
      </c>
      <c r="Y248" s="18" t="s">
        <v>154</v>
      </c>
      <c r="AA248" s="2">
        <f>IF(ISNUMBER(SEARCH("Aut",#REF!)),#REF!, 0)</f>
        <v>0</v>
      </c>
      <c r="AB248" s="2">
        <f>IF(ISNUMBER(SEARCH("Tst",#REF!)),#REF!, 0)</f>
        <v>0</v>
      </c>
      <c r="AC248" s="2">
        <f>IF(ISNUMBER(SEARCH("Calc",#REF!)),#REF!, 0)</f>
        <v>0</v>
      </c>
    </row>
    <row r="249" spans="2:29" ht="25.5" customHeight="1" x14ac:dyDescent="0.2">
      <c r="B249" s="300"/>
      <c r="C249" s="303"/>
      <c r="D249" s="303"/>
      <c r="E249" s="303"/>
      <c r="F249" s="303"/>
      <c r="G249" s="303"/>
      <c r="H249" s="225" t="s">
        <v>97</v>
      </c>
      <c r="I249" s="226" t="s">
        <v>69</v>
      </c>
      <c r="J249" s="226"/>
      <c r="K249" s="226" t="s">
        <v>56</v>
      </c>
      <c r="L249" s="230">
        <f t="shared" ref="L249" si="175">M249+P249</f>
        <v>1</v>
      </c>
      <c r="M249" s="230">
        <f t="shared" si="173"/>
        <v>0</v>
      </c>
      <c r="N249" s="226"/>
      <c r="O249" s="226"/>
      <c r="P249" s="230">
        <f t="shared" si="174"/>
        <v>1</v>
      </c>
      <c r="Q249" s="226"/>
      <c r="R249" s="226">
        <v>2</v>
      </c>
      <c r="S249" s="14"/>
      <c r="T249" s="14"/>
      <c r="U249" s="13"/>
      <c r="V249" s="297"/>
      <c r="W249" s="200">
        <v>14</v>
      </c>
      <c r="X249" s="126" t="s">
        <v>101</v>
      </c>
      <c r="Y249" s="18" t="s">
        <v>154</v>
      </c>
      <c r="AA249" s="2">
        <f>IF(ISNUMBER(SEARCH("Aut",#REF!)),#REF!, 0)</f>
        <v>0</v>
      </c>
      <c r="AB249" s="2">
        <f>IF(ISNUMBER(SEARCH("Tst",#REF!)),#REF!, 0)</f>
        <v>0</v>
      </c>
      <c r="AC249" s="2">
        <f>IF(ISNUMBER(SEARCH("Calc",#REF!)),#REF!, 0)</f>
        <v>0</v>
      </c>
    </row>
    <row r="250" spans="2:29" x14ac:dyDescent="0.2">
      <c r="B250" s="300"/>
      <c r="C250" s="303"/>
      <c r="D250" s="303"/>
      <c r="E250" s="303"/>
      <c r="F250" s="303"/>
      <c r="G250" s="303"/>
      <c r="H250" s="240" t="s">
        <v>102</v>
      </c>
      <c r="I250" s="241" t="s">
        <v>38</v>
      </c>
      <c r="J250" s="226"/>
      <c r="K250" s="241" t="s">
        <v>194</v>
      </c>
      <c r="L250" s="230">
        <f t="shared" ref="L250:L252" si="176">M250+P250</f>
        <v>1</v>
      </c>
      <c r="M250" s="230">
        <f t="shared" si="173"/>
        <v>0</v>
      </c>
      <c r="N250" s="226"/>
      <c r="O250" s="226"/>
      <c r="P250" s="230">
        <f t="shared" si="174"/>
        <v>1</v>
      </c>
      <c r="Q250" s="226"/>
      <c r="R250" s="226">
        <v>2</v>
      </c>
      <c r="S250" s="13"/>
      <c r="T250" s="13"/>
      <c r="U250" s="13"/>
      <c r="V250" s="297"/>
      <c r="W250" s="200">
        <v>14</v>
      </c>
      <c r="X250" s="126" t="s">
        <v>101</v>
      </c>
      <c r="Y250" s="18" t="s">
        <v>154</v>
      </c>
      <c r="AA250" s="2">
        <f>IF(ISNUMBER(SEARCH("Aut",I16)),L16, 0)</f>
        <v>0</v>
      </c>
      <c r="AB250" s="2">
        <f>IF(ISNUMBER(SEARCH("Tst",I16)),L16, 0)</f>
        <v>0</v>
      </c>
      <c r="AC250" s="2">
        <f>IF(ISNUMBER(SEARCH("Calc",I16)),L16, 0)</f>
        <v>2</v>
      </c>
    </row>
    <row r="251" spans="2:29" ht="56.25" customHeight="1" x14ac:dyDescent="0.2">
      <c r="B251" s="300"/>
      <c r="C251" s="303"/>
      <c r="D251" s="303"/>
      <c r="E251" s="303"/>
      <c r="F251" s="303"/>
      <c r="G251" s="303"/>
      <c r="H251" s="225" t="s">
        <v>250</v>
      </c>
      <c r="I251" s="226" t="s">
        <v>43</v>
      </c>
      <c r="J251" s="226"/>
      <c r="K251" s="226" t="s">
        <v>75</v>
      </c>
      <c r="L251" s="230">
        <f t="shared" si="176"/>
        <v>1</v>
      </c>
      <c r="M251" s="230">
        <f t="shared" si="173"/>
        <v>0</v>
      </c>
      <c r="N251" s="226"/>
      <c r="O251" s="226"/>
      <c r="P251" s="230">
        <f t="shared" si="174"/>
        <v>1</v>
      </c>
      <c r="Q251" s="285"/>
      <c r="R251" s="286">
        <v>2</v>
      </c>
      <c r="S251" s="15"/>
      <c r="T251" s="15"/>
      <c r="U251" s="15"/>
      <c r="V251" s="297"/>
      <c r="W251" s="200">
        <v>14</v>
      </c>
      <c r="X251" s="108" t="s">
        <v>176</v>
      </c>
      <c r="Y251" s="30" t="s">
        <v>19</v>
      </c>
    </row>
    <row r="252" spans="2:29" ht="55.5" customHeight="1" x14ac:dyDescent="0.2">
      <c r="B252" s="300"/>
      <c r="C252" s="303"/>
      <c r="D252" s="303"/>
      <c r="E252" s="303"/>
      <c r="F252" s="303"/>
      <c r="G252" s="303"/>
      <c r="H252" s="225" t="s">
        <v>250</v>
      </c>
      <c r="I252" s="226" t="s">
        <v>180</v>
      </c>
      <c r="J252" s="226"/>
      <c r="K252" s="226" t="s">
        <v>75</v>
      </c>
      <c r="L252" s="230">
        <f t="shared" si="176"/>
        <v>1</v>
      </c>
      <c r="M252" s="230">
        <f t="shared" si="173"/>
        <v>0</v>
      </c>
      <c r="N252" s="226"/>
      <c r="O252" s="226"/>
      <c r="P252" s="230">
        <f t="shared" si="174"/>
        <v>1</v>
      </c>
      <c r="Q252" s="226"/>
      <c r="R252" s="287">
        <v>2</v>
      </c>
      <c r="S252" s="15"/>
      <c r="T252" s="15"/>
      <c r="U252" s="15"/>
      <c r="V252" s="297"/>
      <c r="W252" s="200">
        <v>14</v>
      </c>
      <c r="X252" s="108" t="s">
        <v>87</v>
      </c>
      <c r="Y252" s="30" t="s">
        <v>154</v>
      </c>
    </row>
    <row r="253" spans="2:29" x14ac:dyDescent="0.2">
      <c r="B253" s="300"/>
      <c r="C253" s="303"/>
      <c r="D253" s="303"/>
      <c r="E253" s="303"/>
      <c r="F253" s="303"/>
      <c r="G253" s="303"/>
      <c r="H253" s="288" t="s">
        <v>134</v>
      </c>
      <c r="I253" s="226" t="s">
        <v>58</v>
      </c>
      <c r="J253" s="226"/>
      <c r="K253" s="226" t="s">
        <v>59</v>
      </c>
      <c r="L253" s="230">
        <f>M253+P253</f>
        <v>0.5</v>
      </c>
      <c r="M253" s="230">
        <f t="shared" si="173"/>
        <v>0</v>
      </c>
      <c r="N253" s="226"/>
      <c r="O253" s="226"/>
      <c r="P253" s="230">
        <f t="shared" si="174"/>
        <v>0.5</v>
      </c>
      <c r="Q253" s="226"/>
      <c r="R253" s="226">
        <v>1</v>
      </c>
      <c r="S253" s="15"/>
      <c r="T253" s="15"/>
      <c r="U253" s="15"/>
      <c r="V253" s="297"/>
      <c r="W253" s="200">
        <v>14</v>
      </c>
      <c r="X253" s="126" t="s">
        <v>87</v>
      </c>
      <c r="Y253" s="18" t="s">
        <v>154</v>
      </c>
    </row>
    <row r="254" spans="2:29" ht="25.5" x14ac:dyDescent="0.2">
      <c r="B254" s="300"/>
      <c r="C254" s="303"/>
      <c r="D254" s="303"/>
      <c r="E254" s="303"/>
      <c r="F254" s="303"/>
      <c r="G254" s="303"/>
      <c r="H254" s="239" t="s">
        <v>147</v>
      </c>
      <c r="I254" s="226" t="s">
        <v>58</v>
      </c>
      <c r="J254" s="226"/>
      <c r="K254" s="226" t="s">
        <v>59</v>
      </c>
      <c r="L254" s="230">
        <f t="shared" ref="L254" si="177">M254+P254</f>
        <v>0.5</v>
      </c>
      <c r="M254" s="230">
        <f t="shared" si="173"/>
        <v>0</v>
      </c>
      <c r="N254" s="226"/>
      <c r="O254" s="226"/>
      <c r="P254" s="230">
        <f t="shared" si="174"/>
        <v>0.5</v>
      </c>
      <c r="Q254" s="226"/>
      <c r="R254" s="226">
        <v>1</v>
      </c>
      <c r="S254" s="15"/>
      <c r="T254" s="15"/>
      <c r="U254" s="15"/>
      <c r="V254" s="297"/>
      <c r="W254" s="200">
        <v>14</v>
      </c>
      <c r="X254" s="126" t="s">
        <v>87</v>
      </c>
      <c r="Y254" s="18" t="s">
        <v>154</v>
      </c>
    </row>
    <row r="255" spans="2:29" x14ac:dyDescent="0.2">
      <c r="B255" s="300"/>
      <c r="C255" s="303"/>
      <c r="D255" s="303"/>
      <c r="E255" s="303"/>
      <c r="F255" s="303"/>
      <c r="G255" s="303"/>
      <c r="H255" s="240" t="s">
        <v>99</v>
      </c>
      <c r="I255" s="226" t="s">
        <v>100</v>
      </c>
      <c r="J255" s="226"/>
      <c r="K255" s="226" t="s">
        <v>66</v>
      </c>
      <c r="L255" s="227">
        <f>M255+P255</f>
        <v>1</v>
      </c>
      <c r="M255" s="230">
        <f t="shared" si="173"/>
        <v>0</v>
      </c>
      <c r="N255" s="228"/>
      <c r="O255" s="228"/>
      <c r="P255" s="227">
        <f>IF(J255="m",(Q255+R255)*1.5*W255/28,(Q255+R255)*1*W255/28)</f>
        <v>1</v>
      </c>
      <c r="Q255" s="228">
        <v>2</v>
      </c>
      <c r="R255" s="228"/>
      <c r="S255" s="15"/>
      <c r="T255" s="15"/>
      <c r="U255" s="15"/>
      <c r="V255" s="297"/>
      <c r="W255" s="200">
        <v>14</v>
      </c>
      <c r="X255" s="126" t="s">
        <v>176</v>
      </c>
      <c r="Y255" s="18" t="s">
        <v>19</v>
      </c>
    </row>
    <row r="256" spans="2:29" ht="38.25" x14ac:dyDescent="0.2">
      <c r="B256" s="300"/>
      <c r="C256" s="303"/>
      <c r="D256" s="303"/>
      <c r="E256" s="303"/>
      <c r="F256" s="303"/>
      <c r="G256" s="303"/>
      <c r="H256" s="225" t="s">
        <v>237</v>
      </c>
      <c r="I256" s="245" t="s">
        <v>100</v>
      </c>
      <c r="J256" s="226"/>
      <c r="K256" s="226" t="s">
        <v>56</v>
      </c>
      <c r="L256" s="230">
        <f t="shared" ref="L256" si="178">M256+P256</f>
        <v>2</v>
      </c>
      <c r="M256" s="230">
        <f t="shared" si="173"/>
        <v>0</v>
      </c>
      <c r="N256" s="226"/>
      <c r="O256" s="226"/>
      <c r="P256" s="230">
        <f t="shared" ref="P256" si="179">IF(J256="m",(Q256+R256)*1.5*W256/28,(Q256+R256)*1*W256/28)</f>
        <v>2</v>
      </c>
      <c r="Q256" s="231">
        <v>4</v>
      </c>
      <c r="R256" s="231"/>
      <c r="S256" s="15"/>
      <c r="T256" s="15"/>
      <c r="U256" s="15"/>
      <c r="V256" s="297"/>
      <c r="W256" s="200">
        <v>14</v>
      </c>
      <c r="X256" s="126" t="s">
        <v>80</v>
      </c>
      <c r="Y256" s="18" t="s">
        <v>154</v>
      </c>
    </row>
    <row r="257" spans="2:29" ht="25.5" x14ac:dyDescent="0.2">
      <c r="B257" s="300"/>
      <c r="C257" s="303"/>
      <c r="D257" s="303"/>
      <c r="E257" s="303"/>
      <c r="F257" s="303"/>
      <c r="G257" s="303"/>
      <c r="H257" s="225" t="s">
        <v>191</v>
      </c>
      <c r="I257" s="226" t="s">
        <v>43</v>
      </c>
      <c r="J257" s="226"/>
      <c r="K257" s="226" t="s">
        <v>59</v>
      </c>
      <c r="L257" s="230">
        <f t="shared" ref="L257" si="180">M257+P257</f>
        <v>0.5</v>
      </c>
      <c r="M257" s="230">
        <f t="shared" si="173"/>
        <v>0</v>
      </c>
      <c r="N257" s="226"/>
      <c r="O257" s="226"/>
      <c r="P257" s="230">
        <f t="shared" si="174"/>
        <v>0.5</v>
      </c>
      <c r="Q257" s="271"/>
      <c r="R257" s="271">
        <v>1</v>
      </c>
      <c r="S257" s="15"/>
      <c r="T257" s="15"/>
      <c r="U257" s="15"/>
      <c r="V257" s="297"/>
      <c r="W257" s="204">
        <v>14</v>
      </c>
      <c r="X257" s="108" t="s">
        <v>70</v>
      </c>
      <c r="Y257" s="157" t="s">
        <v>154</v>
      </c>
    </row>
    <row r="258" spans="2:29" ht="25.5" x14ac:dyDescent="0.2">
      <c r="B258" s="300"/>
      <c r="C258" s="303"/>
      <c r="D258" s="303"/>
      <c r="E258" s="303"/>
      <c r="F258" s="303"/>
      <c r="G258" s="303"/>
      <c r="H258" s="289" t="s">
        <v>192</v>
      </c>
      <c r="I258" s="232" t="s">
        <v>43</v>
      </c>
      <c r="J258" s="232"/>
      <c r="K258" s="232" t="s">
        <v>59</v>
      </c>
      <c r="L258" s="263">
        <f t="shared" ref="L258:L259" si="181">M258+P258</f>
        <v>0.5</v>
      </c>
      <c r="M258" s="263">
        <f t="shared" ref="M258:M259" si="182">IF(J258="m",(N258+O258)*2.5*W258/28,(N258+O258)*2*W258/28)</f>
        <v>0</v>
      </c>
      <c r="N258" s="232"/>
      <c r="O258" s="232"/>
      <c r="P258" s="263">
        <f t="shared" ref="P258:P259" si="183">IF(J258="m",(Q258+R258)*1.5*W258/28,(Q258+R258)*1*W258/28)</f>
        <v>0.5</v>
      </c>
      <c r="Q258" s="232"/>
      <c r="R258" s="232">
        <v>1</v>
      </c>
      <c r="S258" s="15"/>
      <c r="T258" s="15"/>
      <c r="U258" s="15"/>
      <c r="V258" s="297"/>
      <c r="W258" s="204">
        <v>14</v>
      </c>
      <c r="X258" s="108" t="s">
        <v>70</v>
      </c>
      <c r="Y258" s="157" t="s">
        <v>154</v>
      </c>
    </row>
    <row r="259" spans="2:29" ht="39" thickBot="1" x14ac:dyDescent="0.25">
      <c r="B259" s="301"/>
      <c r="C259" s="304"/>
      <c r="D259" s="304"/>
      <c r="E259" s="304"/>
      <c r="F259" s="304"/>
      <c r="G259" s="304"/>
      <c r="H259" s="233" t="s">
        <v>169</v>
      </c>
      <c r="I259" s="164" t="s">
        <v>43</v>
      </c>
      <c r="J259" s="164"/>
      <c r="K259" s="164" t="s">
        <v>66</v>
      </c>
      <c r="L259" s="165">
        <f t="shared" si="181"/>
        <v>1</v>
      </c>
      <c r="M259" s="165">
        <f t="shared" si="182"/>
        <v>0</v>
      </c>
      <c r="N259" s="164"/>
      <c r="O259" s="164"/>
      <c r="P259" s="165">
        <f t="shared" si="183"/>
        <v>1</v>
      </c>
      <c r="Q259" s="290"/>
      <c r="R259" s="290">
        <v>2</v>
      </c>
      <c r="S259" s="29"/>
      <c r="T259" s="29"/>
      <c r="U259" s="29"/>
      <c r="V259" s="298"/>
      <c r="W259" s="202">
        <v>14</v>
      </c>
      <c r="X259" s="291" t="s">
        <v>92</v>
      </c>
      <c r="Y259" s="145" t="s">
        <v>154</v>
      </c>
      <c r="AA259" s="2">
        <f>IF(ISNUMBER(SEARCH("Aut",#REF!)),#REF!, 0)</f>
        <v>0</v>
      </c>
      <c r="AB259" s="2">
        <f>IF(ISNUMBER(SEARCH("Tst",#REF!)),#REF!, 0)</f>
        <v>0</v>
      </c>
      <c r="AC259" s="2">
        <f>IF(ISNUMBER(SEARCH("Calc",#REF!)),#REF!, 0)</f>
        <v>0</v>
      </c>
    </row>
    <row r="260" spans="2:29" x14ac:dyDescent="0.2">
      <c r="B260" s="299">
        <v>32</v>
      </c>
      <c r="C260" s="302" t="s">
        <v>19</v>
      </c>
      <c r="D260" s="302" t="s">
        <v>51</v>
      </c>
      <c r="E260" s="302"/>
      <c r="F260" s="302"/>
      <c r="G260" s="302" t="s">
        <v>53</v>
      </c>
      <c r="H260" s="305"/>
      <c r="I260" s="307"/>
      <c r="J260" s="309"/>
      <c r="K260" s="35">
        <v>16</v>
      </c>
      <c r="L260" s="36">
        <f t="shared" ref="L260:R260" si="184">SUM(L262:L268)</f>
        <v>12</v>
      </c>
      <c r="M260" s="292">
        <f t="shared" si="184"/>
        <v>0</v>
      </c>
      <c r="N260" s="292">
        <f t="shared" si="184"/>
        <v>0</v>
      </c>
      <c r="O260" s="292">
        <f t="shared" si="184"/>
        <v>0</v>
      </c>
      <c r="P260" s="292">
        <f t="shared" si="184"/>
        <v>12</v>
      </c>
      <c r="Q260" s="292">
        <f t="shared" si="184"/>
        <v>0</v>
      </c>
      <c r="R260" s="294">
        <f t="shared" si="184"/>
        <v>24</v>
      </c>
      <c r="S260" s="37">
        <f>K260-L260</f>
        <v>4</v>
      </c>
      <c r="T260" s="174">
        <f>T261/28</f>
        <v>3.1428571428571428</v>
      </c>
      <c r="U260" s="174"/>
      <c r="V260" s="296"/>
      <c r="W260" s="170"/>
      <c r="X260" s="125"/>
      <c r="Y260" s="17"/>
    </row>
    <row r="261" spans="2:29" ht="13.5" thickBot="1" x14ac:dyDescent="0.25">
      <c r="B261" s="300"/>
      <c r="C261" s="303"/>
      <c r="D261" s="303"/>
      <c r="E261" s="303"/>
      <c r="F261" s="303"/>
      <c r="G261" s="303"/>
      <c r="H261" s="306"/>
      <c r="I261" s="308"/>
      <c r="J261" s="310"/>
      <c r="K261" s="31">
        <v>448</v>
      </c>
      <c r="L261" s="32">
        <f>L260*28</f>
        <v>336</v>
      </c>
      <c r="M261" s="293"/>
      <c r="N261" s="293"/>
      <c r="O261" s="293"/>
      <c r="P261" s="293"/>
      <c r="Q261" s="293"/>
      <c r="R261" s="295"/>
      <c r="S261" s="33">
        <f>K261-L261</f>
        <v>112</v>
      </c>
      <c r="T261" s="34">
        <f>SUM(T262:T268)</f>
        <v>88</v>
      </c>
      <c r="U261" s="10"/>
      <c r="V261" s="297"/>
      <c r="W261" s="171"/>
      <c r="X261" s="126"/>
      <c r="Y261" s="18"/>
    </row>
    <row r="262" spans="2:29" ht="25.5" x14ac:dyDescent="0.2">
      <c r="B262" s="300"/>
      <c r="C262" s="303"/>
      <c r="D262" s="303"/>
      <c r="E262" s="303"/>
      <c r="F262" s="303"/>
      <c r="G262" s="303"/>
      <c r="H262" s="225" t="s">
        <v>185</v>
      </c>
      <c r="I262" s="226" t="s">
        <v>38</v>
      </c>
      <c r="J262" s="226"/>
      <c r="K262" s="228" t="s">
        <v>66</v>
      </c>
      <c r="L262" s="227">
        <f t="shared" ref="L262:L263" si="185">M262+P262</f>
        <v>1</v>
      </c>
      <c r="M262" s="227">
        <f t="shared" ref="M262:M268" si="186">IF(J262="m",(N262+O262)*2.5*W262/28,(N262+O262)*2*W262/28)</f>
        <v>0</v>
      </c>
      <c r="N262" s="228"/>
      <c r="O262" s="228"/>
      <c r="P262" s="227">
        <f t="shared" ref="P262:P268" si="187">IF(J262="m",(Q262+R262)*1.5*W262/28,(Q262+R262)*1*W262/28)</f>
        <v>1</v>
      </c>
      <c r="Q262" s="228"/>
      <c r="R262" s="228">
        <v>2</v>
      </c>
      <c r="S262" s="13" t="s">
        <v>202</v>
      </c>
      <c r="T262" s="13">
        <v>28</v>
      </c>
      <c r="U262" s="13"/>
      <c r="V262" s="297"/>
      <c r="W262" s="171">
        <v>14</v>
      </c>
      <c r="X262" s="126" t="s">
        <v>45</v>
      </c>
      <c r="Y262" s="157" t="s">
        <v>11</v>
      </c>
    </row>
    <row r="263" spans="2:29" ht="25.5" x14ac:dyDescent="0.2">
      <c r="B263" s="300"/>
      <c r="C263" s="303"/>
      <c r="D263" s="303"/>
      <c r="E263" s="303"/>
      <c r="F263" s="303"/>
      <c r="G263" s="303"/>
      <c r="H263" s="225" t="s">
        <v>185</v>
      </c>
      <c r="I263" s="245" t="s">
        <v>69</v>
      </c>
      <c r="J263" s="226"/>
      <c r="K263" s="226" t="s">
        <v>60</v>
      </c>
      <c r="L263" s="230">
        <f t="shared" si="185"/>
        <v>2</v>
      </c>
      <c r="M263" s="230">
        <f t="shared" si="186"/>
        <v>0</v>
      </c>
      <c r="N263" s="226"/>
      <c r="O263" s="226"/>
      <c r="P263" s="230">
        <f t="shared" si="187"/>
        <v>2</v>
      </c>
      <c r="Q263" s="231"/>
      <c r="R263" s="231">
        <v>4</v>
      </c>
      <c r="S263" s="1" t="s">
        <v>32</v>
      </c>
      <c r="T263" s="13">
        <v>60</v>
      </c>
      <c r="U263" s="13"/>
      <c r="V263" s="297"/>
      <c r="W263" s="171">
        <v>14</v>
      </c>
      <c r="X263" s="126" t="s">
        <v>45</v>
      </c>
      <c r="Y263" s="157" t="s">
        <v>11</v>
      </c>
    </row>
    <row r="264" spans="2:29" ht="25.5" x14ac:dyDescent="0.2">
      <c r="B264" s="300"/>
      <c r="C264" s="303"/>
      <c r="D264" s="303"/>
      <c r="E264" s="303"/>
      <c r="F264" s="303"/>
      <c r="G264" s="303"/>
      <c r="H264" s="225" t="s">
        <v>185</v>
      </c>
      <c r="I264" s="226" t="s">
        <v>46</v>
      </c>
      <c r="J264" s="229"/>
      <c r="K264" s="226" t="s">
        <v>66</v>
      </c>
      <c r="L264" s="230">
        <f>M264+P264</f>
        <v>1</v>
      </c>
      <c r="M264" s="230">
        <f t="shared" si="186"/>
        <v>0</v>
      </c>
      <c r="N264" s="226"/>
      <c r="O264" s="226"/>
      <c r="P264" s="230">
        <f t="shared" si="187"/>
        <v>1</v>
      </c>
      <c r="Q264" s="231"/>
      <c r="R264" s="231">
        <v>2</v>
      </c>
      <c r="S264" s="15"/>
      <c r="T264" s="15"/>
      <c r="U264" s="15"/>
      <c r="V264" s="297"/>
      <c r="W264" s="171">
        <v>14</v>
      </c>
      <c r="X264" s="126" t="s">
        <v>45</v>
      </c>
      <c r="Y264" s="157" t="s">
        <v>11</v>
      </c>
    </row>
    <row r="265" spans="2:29" ht="25.5" x14ac:dyDescent="0.2">
      <c r="B265" s="300"/>
      <c r="C265" s="303"/>
      <c r="D265" s="303"/>
      <c r="E265" s="303"/>
      <c r="F265" s="303"/>
      <c r="G265" s="303"/>
      <c r="H265" s="225" t="s">
        <v>185</v>
      </c>
      <c r="I265" s="226" t="s">
        <v>43</v>
      </c>
      <c r="J265" s="226"/>
      <c r="K265" s="226" t="s">
        <v>14</v>
      </c>
      <c r="L265" s="230">
        <f>M265+P265</f>
        <v>2</v>
      </c>
      <c r="M265" s="230">
        <f t="shared" si="186"/>
        <v>0</v>
      </c>
      <c r="N265" s="226"/>
      <c r="O265" s="226"/>
      <c r="P265" s="230">
        <f t="shared" si="187"/>
        <v>2</v>
      </c>
      <c r="Q265" s="226"/>
      <c r="R265" s="226">
        <v>4</v>
      </c>
      <c r="S265" s="15"/>
      <c r="T265" s="15"/>
      <c r="U265" s="15"/>
      <c r="V265" s="297"/>
      <c r="W265" s="171">
        <v>14</v>
      </c>
      <c r="X265" s="126" t="s">
        <v>45</v>
      </c>
      <c r="Y265" s="157" t="s">
        <v>11</v>
      </c>
    </row>
    <row r="266" spans="2:29" x14ac:dyDescent="0.2">
      <c r="B266" s="300"/>
      <c r="C266" s="303"/>
      <c r="D266" s="303"/>
      <c r="E266" s="303"/>
      <c r="F266" s="303"/>
      <c r="G266" s="303"/>
      <c r="H266" s="225" t="s">
        <v>41</v>
      </c>
      <c r="I266" s="226" t="s">
        <v>69</v>
      </c>
      <c r="J266" s="226"/>
      <c r="K266" s="226" t="s">
        <v>56</v>
      </c>
      <c r="L266" s="230">
        <f t="shared" ref="L266:L267" si="188">M266+P266</f>
        <v>1</v>
      </c>
      <c r="M266" s="230">
        <f t="shared" si="186"/>
        <v>0</v>
      </c>
      <c r="N266" s="226"/>
      <c r="O266" s="226"/>
      <c r="P266" s="230">
        <f t="shared" si="187"/>
        <v>1</v>
      </c>
      <c r="Q266" s="226"/>
      <c r="R266" s="226">
        <v>2</v>
      </c>
      <c r="S266" s="15"/>
      <c r="T266" s="15"/>
      <c r="U266" s="15"/>
      <c r="V266" s="297"/>
      <c r="W266" s="171">
        <v>14</v>
      </c>
      <c r="X266" s="126" t="s">
        <v>83</v>
      </c>
      <c r="Y266" s="157" t="s">
        <v>11</v>
      </c>
    </row>
    <row r="267" spans="2:29" x14ac:dyDescent="0.2">
      <c r="B267" s="300"/>
      <c r="C267" s="303"/>
      <c r="D267" s="303"/>
      <c r="E267" s="303"/>
      <c r="F267" s="303"/>
      <c r="G267" s="303"/>
      <c r="H267" s="225" t="s">
        <v>41</v>
      </c>
      <c r="I267" s="245" t="s">
        <v>100</v>
      </c>
      <c r="J267" s="226"/>
      <c r="K267" s="245" t="s">
        <v>234</v>
      </c>
      <c r="L267" s="230">
        <f t="shared" si="188"/>
        <v>4</v>
      </c>
      <c r="M267" s="230">
        <f t="shared" si="186"/>
        <v>0</v>
      </c>
      <c r="N267" s="245"/>
      <c r="O267" s="245"/>
      <c r="P267" s="230">
        <f t="shared" si="187"/>
        <v>4</v>
      </c>
      <c r="Q267" s="245"/>
      <c r="R267" s="245">
        <v>8</v>
      </c>
      <c r="S267" s="15"/>
      <c r="T267" s="15"/>
      <c r="U267" s="15"/>
      <c r="V267" s="297"/>
      <c r="W267" s="171">
        <v>14</v>
      </c>
      <c r="X267" s="126" t="s">
        <v>213</v>
      </c>
      <c r="Y267" s="157" t="s">
        <v>154</v>
      </c>
    </row>
    <row r="268" spans="2:29" ht="13.5" thickBot="1" x14ac:dyDescent="0.25">
      <c r="B268" s="300"/>
      <c r="C268" s="303"/>
      <c r="D268" s="303"/>
      <c r="E268" s="303"/>
      <c r="F268" s="303"/>
      <c r="G268" s="303"/>
      <c r="H268" s="233" t="s">
        <v>41</v>
      </c>
      <c r="I268" s="164" t="s">
        <v>43</v>
      </c>
      <c r="J268" s="164"/>
      <c r="K268" s="164" t="s">
        <v>75</v>
      </c>
      <c r="L268" s="165">
        <f>M268+P268</f>
        <v>1</v>
      </c>
      <c r="M268" s="230">
        <f t="shared" si="186"/>
        <v>0</v>
      </c>
      <c r="N268" s="164"/>
      <c r="O268" s="164"/>
      <c r="P268" s="230">
        <f t="shared" si="187"/>
        <v>1</v>
      </c>
      <c r="Q268" s="164"/>
      <c r="R268" s="164">
        <v>2</v>
      </c>
      <c r="S268" s="15"/>
      <c r="T268" s="15"/>
      <c r="U268" s="15"/>
      <c r="V268" s="297"/>
      <c r="W268" s="204">
        <v>14</v>
      </c>
      <c r="X268" s="126" t="s">
        <v>83</v>
      </c>
      <c r="Y268" s="157" t="s">
        <v>11</v>
      </c>
    </row>
    <row r="269" spans="2:29" x14ac:dyDescent="0.2">
      <c r="B269" s="299">
        <v>33</v>
      </c>
      <c r="C269" s="302" t="s">
        <v>19</v>
      </c>
      <c r="D269" s="302" t="s">
        <v>51</v>
      </c>
      <c r="E269" s="302"/>
      <c r="F269" s="302"/>
      <c r="G269" s="302" t="s">
        <v>53</v>
      </c>
      <c r="H269" s="305"/>
      <c r="I269" s="307"/>
      <c r="J269" s="309"/>
      <c r="K269" s="35">
        <v>16</v>
      </c>
      <c r="L269" s="36">
        <f t="shared" ref="L269:R269" si="189">SUM(L271:L282)</f>
        <v>12</v>
      </c>
      <c r="M269" s="292">
        <f t="shared" si="189"/>
        <v>0</v>
      </c>
      <c r="N269" s="292">
        <f t="shared" si="189"/>
        <v>0</v>
      </c>
      <c r="O269" s="292">
        <f t="shared" si="189"/>
        <v>0</v>
      </c>
      <c r="P269" s="292">
        <f t="shared" si="189"/>
        <v>12</v>
      </c>
      <c r="Q269" s="292">
        <f t="shared" si="189"/>
        <v>6</v>
      </c>
      <c r="R269" s="294">
        <f t="shared" si="189"/>
        <v>18</v>
      </c>
      <c r="S269" s="37">
        <f>K269-L269</f>
        <v>4</v>
      </c>
      <c r="T269" s="174">
        <f>T270/28</f>
        <v>3.1428571428571428</v>
      </c>
      <c r="U269" s="174"/>
      <c r="V269" s="296"/>
      <c r="W269" s="170"/>
      <c r="X269" s="208"/>
      <c r="Y269" s="17"/>
    </row>
    <row r="270" spans="2:29" ht="13.5" thickBot="1" x14ac:dyDescent="0.25">
      <c r="B270" s="300"/>
      <c r="C270" s="303"/>
      <c r="D270" s="303"/>
      <c r="E270" s="303"/>
      <c r="F270" s="303"/>
      <c r="G270" s="303"/>
      <c r="H270" s="306"/>
      <c r="I270" s="308"/>
      <c r="J270" s="310"/>
      <c r="K270" s="31">
        <v>448</v>
      </c>
      <c r="L270" s="32">
        <f>L269*28</f>
        <v>336</v>
      </c>
      <c r="M270" s="293"/>
      <c r="N270" s="293"/>
      <c r="O270" s="293"/>
      <c r="P270" s="293"/>
      <c r="Q270" s="293"/>
      <c r="R270" s="295"/>
      <c r="S270" s="33">
        <f>K270-L270</f>
        <v>112</v>
      </c>
      <c r="T270" s="34">
        <f>SUM(T271:T282)</f>
        <v>88</v>
      </c>
      <c r="U270" s="10"/>
      <c r="V270" s="297"/>
      <c r="W270" s="171"/>
      <c r="X270" s="209"/>
      <c r="Y270" s="18"/>
    </row>
    <row r="271" spans="2:29" ht="25.5" x14ac:dyDescent="0.2">
      <c r="B271" s="300"/>
      <c r="C271" s="303"/>
      <c r="D271" s="303"/>
      <c r="E271" s="303"/>
      <c r="F271" s="303"/>
      <c r="G271" s="303"/>
      <c r="H271" s="225" t="s">
        <v>238</v>
      </c>
      <c r="I271" s="245" t="s">
        <v>173</v>
      </c>
      <c r="J271" s="226"/>
      <c r="K271" s="243" t="s">
        <v>212</v>
      </c>
      <c r="L271" s="227">
        <f>M271+P271</f>
        <v>1</v>
      </c>
      <c r="M271" s="227">
        <f>IF(J271="m",(N271+O271)*2.5*W271/28,(N271+O271)*2*W271/28)</f>
        <v>0</v>
      </c>
      <c r="N271" s="228"/>
      <c r="O271" s="228"/>
      <c r="P271" s="227">
        <f>IF(J271="m",(Q271+R271)*1.5*W271/28,(Q271+R271)*1*W271/28)</f>
        <v>1</v>
      </c>
      <c r="Q271" s="228">
        <v>2</v>
      </c>
      <c r="R271" s="228"/>
      <c r="S271" s="13" t="s">
        <v>202</v>
      </c>
      <c r="T271" s="13">
        <v>28</v>
      </c>
      <c r="U271" s="13"/>
      <c r="V271" s="297"/>
      <c r="W271" s="171">
        <v>14</v>
      </c>
      <c r="X271" s="209" t="s">
        <v>45</v>
      </c>
      <c r="Y271" s="18" t="s">
        <v>11</v>
      </c>
    </row>
    <row r="272" spans="2:29" ht="25.5" x14ac:dyDescent="0.2">
      <c r="B272" s="300"/>
      <c r="C272" s="303"/>
      <c r="D272" s="303"/>
      <c r="E272" s="303"/>
      <c r="F272" s="303"/>
      <c r="G272" s="303"/>
      <c r="H272" s="225" t="s">
        <v>193</v>
      </c>
      <c r="I272" s="226" t="s">
        <v>38</v>
      </c>
      <c r="J272" s="226"/>
      <c r="K272" s="228" t="s">
        <v>59</v>
      </c>
      <c r="L272" s="227">
        <f t="shared" ref="L272:L274" si="190">M272+P272</f>
        <v>1</v>
      </c>
      <c r="M272" s="230">
        <f t="shared" ref="M272:M281" si="191">IF(J272="m",(N272+O272)*2.5*W272/28,(N272+O272)*2*W272/28)</f>
        <v>0</v>
      </c>
      <c r="N272" s="228"/>
      <c r="O272" s="228"/>
      <c r="P272" s="230">
        <f t="shared" ref="P272:P282" si="192">IF(J272="m",(Q272+R272)*1.5*W272/28,(Q272+R272)*1*W272/28)</f>
        <v>1</v>
      </c>
      <c r="Q272" s="228"/>
      <c r="R272" s="228">
        <v>2</v>
      </c>
      <c r="S272" s="1" t="s">
        <v>32</v>
      </c>
      <c r="T272" s="13">
        <v>60</v>
      </c>
      <c r="U272" s="13"/>
      <c r="V272" s="297"/>
      <c r="W272" s="171">
        <v>14</v>
      </c>
      <c r="X272" s="209" t="s">
        <v>45</v>
      </c>
      <c r="Y272" s="18" t="s">
        <v>11</v>
      </c>
    </row>
    <row r="273" spans="2:25" ht="38.25" x14ac:dyDescent="0.2">
      <c r="B273" s="300"/>
      <c r="C273" s="303"/>
      <c r="D273" s="303"/>
      <c r="E273" s="303"/>
      <c r="F273" s="303"/>
      <c r="G273" s="303"/>
      <c r="H273" s="225" t="s">
        <v>169</v>
      </c>
      <c r="I273" s="226" t="s">
        <v>38</v>
      </c>
      <c r="J273" s="226"/>
      <c r="K273" s="226" t="s">
        <v>66</v>
      </c>
      <c r="L273" s="230">
        <f t="shared" si="190"/>
        <v>1</v>
      </c>
      <c r="M273" s="230">
        <f t="shared" si="191"/>
        <v>0</v>
      </c>
      <c r="N273" s="226"/>
      <c r="O273" s="226"/>
      <c r="P273" s="230">
        <f t="shared" si="192"/>
        <v>1</v>
      </c>
      <c r="Q273" s="226"/>
      <c r="R273" s="226">
        <v>2</v>
      </c>
      <c r="S273" s="13"/>
      <c r="T273" s="13"/>
      <c r="U273" s="13"/>
      <c r="V273" s="297"/>
      <c r="W273" s="171">
        <v>14</v>
      </c>
      <c r="X273" s="209" t="s">
        <v>92</v>
      </c>
      <c r="Y273" s="18" t="s">
        <v>256</v>
      </c>
    </row>
    <row r="274" spans="2:25" ht="25.5" x14ac:dyDescent="0.2">
      <c r="B274" s="300"/>
      <c r="C274" s="303"/>
      <c r="D274" s="303"/>
      <c r="E274" s="303"/>
      <c r="F274" s="303"/>
      <c r="G274" s="303"/>
      <c r="H274" s="225" t="s">
        <v>262</v>
      </c>
      <c r="I274" s="245" t="s">
        <v>38</v>
      </c>
      <c r="J274" s="226"/>
      <c r="K274" s="245" t="s">
        <v>50</v>
      </c>
      <c r="L274" s="230">
        <f t="shared" si="190"/>
        <v>0.5</v>
      </c>
      <c r="M274" s="227">
        <f t="shared" si="191"/>
        <v>0</v>
      </c>
      <c r="N274" s="245"/>
      <c r="O274" s="245"/>
      <c r="P274" s="227">
        <f t="shared" si="192"/>
        <v>0.5</v>
      </c>
      <c r="Q274" s="245"/>
      <c r="R274" s="245">
        <v>1</v>
      </c>
      <c r="S274" s="13"/>
      <c r="T274" s="13"/>
      <c r="U274" s="13"/>
      <c r="V274" s="297"/>
      <c r="W274" s="171">
        <v>14</v>
      </c>
      <c r="X274" s="209" t="s">
        <v>140</v>
      </c>
      <c r="Y274" s="18" t="s">
        <v>256</v>
      </c>
    </row>
    <row r="275" spans="2:25" ht="25.5" x14ac:dyDescent="0.2">
      <c r="B275" s="300"/>
      <c r="C275" s="303"/>
      <c r="D275" s="303"/>
      <c r="E275" s="303"/>
      <c r="F275" s="303"/>
      <c r="G275" s="303"/>
      <c r="H275" s="225" t="s">
        <v>62</v>
      </c>
      <c r="I275" s="226" t="s">
        <v>69</v>
      </c>
      <c r="J275" s="226"/>
      <c r="K275" s="226" t="s">
        <v>66</v>
      </c>
      <c r="L275" s="230">
        <f>M275+P275</f>
        <v>0.5</v>
      </c>
      <c r="M275" s="227">
        <f t="shared" si="191"/>
        <v>0</v>
      </c>
      <c r="N275" s="226"/>
      <c r="O275" s="226"/>
      <c r="P275" s="227">
        <f t="shared" si="192"/>
        <v>0.5</v>
      </c>
      <c r="Q275" s="226"/>
      <c r="R275" s="226">
        <v>1</v>
      </c>
      <c r="S275" s="15"/>
      <c r="T275" s="15"/>
      <c r="U275" s="15"/>
      <c r="V275" s="297"/>
      <c r="W275" s="171">
        <v>14</v>
      </c>
      <c r="X275" s="49" t="s">
        <v>111</v>
      </c>
      <c r="Y275" s="18" t="s">
        <v>256</v>
      </c>
    </row>
    <row r="276" spans="2:25" x14ac:dyDescent="0.2">
      <c r="B276" s="300"/>
      <c r="C276" s="303"/>
      <c r="D276" s="303"/>
      <c r="E276" s="303"/>
      <c r="F276" s="303"/>
      <c r="G276" s="303"/>
      <c r="H276" s="225" t="s">
        <v>226</v>
      </c>
      <c r="I276" s="226" t="s">
        <v>74</v>
      </c>
      <c r="J276" s="226"/>
      <c r="K276" s="226" t="s">
        <v>14</v>
      </c>
      <c r="L276" s="230">
        <f t="shared" ref="L276" si="193">M276+P276</f>
        <v>2</v>
      </c>
      <c r="M276" s="230">
        <f t="shared" si="191"/>
        <v>0</v>
      </c>
      <c r="N276" s="226"/>
      <c r="O276" s="226"/>
      <c r="P276" s="230">
        <f t="shared" si="192"/>
        <v>2</v>
      </c>
      <c r="Q276" s="226"/>
      <c r="R276" s="226">
        <v>4</v>
      </c>
      <c r="S276" s="15"/>
      <c r="T276" s="15"/>
      <c r="U276" s="15"/>
      <c r="V276" s="297"/>
      <c r="W276" s="171">
        <v>14</v>
      </c>
      <c r="X276" s="49" t="s">
        <v>140</v>
      </c>
      <c r="Y276" s="18" t="s">
        <v>256</v>
      </c>
    </row>
    <row r="277" spans="2:25" ht="25.5" x14ac:dyDescent="0.2">
      <c r="B277" s="300"/>
      <c r="C277" s="303"/>
      <c r="D277" s="303"/>
      <c r="E277" s="303"/>
      <c r="F277" s="303"/>
      <c r="G277" s="303"/>
      <c r="H277" s="240" t="s">
        <v>103</v>
      </c>
      <c r="I277" s="226" t="s">
        <v>38</v>
      </c>
      <c r="J277" s="226"/>
      <c r="K277" s="226" t="s">
        <v>50</v>
      </c>
      <c r="L277" s="230">
        <f>M277+P277</f>
        <v>0.5</v>
      </c>
      <c r="M277" s="230">
        <f t="shared" si="191"/>
        <v>0</v>
      </c>
      <c r="N277" s="226"/>
      <c r="O277" s="226"/>
      <c r="P277" s="230">
        <f t="shared" si="192"/>
        <v>0.5</v>
      </c>
      <c r="Q277" s="226"/>
      <c r="R277" s="226">
        <v>1</v>
      </c>
      <c r="S277" s="15"/>
      <c r="T277" s="15"/>
      <c r="U277" s="15"/>
      <c r="V277" s="297"/>
      <c r="W277" s="171">
        <v>14</v>
      </c>
      <c r="X277" s="209" t="s">
        <v>266</v>
      </c>
      <c r="Y277" s="18" t="s">
        <v>11</v>
      </c>
    </row>
    <row r="278" spans="2:25" x14ac:dyDescent="0.2">
      <c r="B278" s="300"/>
      <c r="C278" s="303"/>
      <c r="D278" s="303"/>
      <c r="E278" s="303"/>
      <c r="F278" s="303"/>
      <c r="G278" s="303"/>
      <c r="H278" s="225" t="s">
        <v>124</v>
      </c>
      <c r="I278" s="226" t="s">
        <v>112</v>
      </c>
      <c r="J278" s="226"/>
      <c r="K278" s="226" t="s">
        <v>59</v>
      </c>
      <c r="L278" s="230">
        <f t="shared" ref="L278:L279" si="194">M278+P278</f>
        <v>0.5</v>
      </c>
      <c r="M278" s="230">
        <f t="shared" si="191"/>
        <v>0</v>
      </c>
      <c r="N278" s="226"/>
      <c r="O278" s="226"/>
      <c r="P278" s="230">
        <f t="shared" si="192"/>
        <v>0.5</v>
      </c>
      <c r="Q278" s="226">
        <v>1</v>
      </c>
      <c r="R278" s="226"/>
      <c r="S278" s="15"/>
      <c r="T278" s="15"/>
      <c r="U278" s="15"/>
      <c r="V278" s="297"/>
      <c r="W278" s="171">
        <v>14</v>
      </c>
      <c r="X278" s="209" t="s">
        <v>83</v>
      </c>
      <c r="Y278" s="18" t="s">
        <v>11</v>
      </c>
    </row>
    <row r="279" spans="2:25" ht="38.25" x14ac:dyDescent="0.2">
      <c r="B279" s="300"/>
      <c r="C279" s="303"/>
      <c r="D279" s="303"/>
      <c r="E279" s="303"/>
      <c r="F279" s="303"/>
      <c r="G279" s="303"/>
      <c r="H279" s="225" t="s">
        <v>169</v>
      </c>
      <c r="I279" s="226" t="s">
        <v>46</v>
      </c>
      <c r="J279" s="226"/>
      <c r="K279" s="226" t="s">
        <v>113</v>
      </c>
      <c r="L279" s="230">
        <f t="shared" si="194"/>
        <v>3</v>
      </c>
      <c r="M279" s="230">
        <f t="shared" si="191"/>
        <v>0</v>
      </c>
      <c r="N279" s="226"/>
      <c r="O279" s="226"/>
      <c r="P279" s="230">
        <f t="shared" si="192"/>
        <v>3</v>
      </c>
      <c r="Q279" s="241"/>
      <c r="R279" s="226">
        <v>6</v>
      </c>
      <c r="S279" s="15"/>
      <c r="T279" s="15"/>
      <c r="U279" s="15"/>
      <c r="V279" s="297"/>
      <c r="W279" s="171">
        <v>14</v>
      </c>
      <c r="X279" s="209" t="s">
        <v>92</v>
      </c>
      <c r="Y279" s="18" t="s">
        <v>256</v>
      </c>
    </row>
    <row r="280" spans="2:25" ht="38.25" x14ac:dyDescent="0.2">
      <c r="B280" s="300"/>
      <c r="C280" s="303"/>
      <c r="D280" s="303"/>
      <c r="E280" s="303"/>
      <c r="F280" s="303"/>
      <c r="G280" s="303"/>
      <c r="H280" s="225" t="s">
        <v>181</v>
      </c>
      <c r="I280" s="226" t="s">
        <v>74</v>
      </c>
      <c r="J280" s="226"/>
      <c r="K280" s="228" t="s">
        <v>50</v>
      </c>
      <c r="L280" s="227">
        <f>M280+P280</f>
        <v>0.5</v>
      </c>
      <c r="M280" s="227">
        <f t="shared" si="191"/>
        <v>0</v>
      </c>
      <c r="N280" s="228"/>
      <c r="O280" s="228"/>
      <c r="P280" s="227">
        <f t="shared" si="192"/>
        <v>0.5</v>
      </c>
      <c r="Q280" s="228"/>
      <c r="R280" s="228">
        <v>1</v>
      </c>
      <c r="S280" s="15"/>
      <c r="T280" s="15"/>
      <c r="U280" s="15"/>
      <c r="V280" s="297"/>
      <c r="W280" s="171">
        <v>14</v>
      </c>
      <c r="X280" s="137" t="s">
        <v>140</v>
      </c>
      <c r="Y280" s="30" t="s">
        <v>154</v>
      </c>
    </row>
    <row r="281" spans="2:25" ht="38.25" x14ac:dyDescent="0.2">
      <c r="B281" s="300"/>
      <c r="C281" s="303"/>
      <c r="D281" s="303"/>
      <c r="E281" s="303"/>
      <c r="F281" s="303"/>
      <c r="G281" s="303"/>
      <c r="H281" s="225" t="s">
        <v>237</v>
      </c>
      <c r="I281" s="245" t="s">
        <v>100</v>
      </c>
      <c r="J281" s="226"/>
      <c r="K281" s="226" t="s">
        <v>75</v>
      </c>
      <c r="L281" s="230">
        <f t="shared" ref="L281" si="195">M281+P281</f>
        <v>1</v>
      </c>
      <c r="M281" s="230">
        <f t="shared" si="191"/>
        <v>0</v>
      </c>
      <c r="N281" s="226"/>
      <c r="O281" s="226"/>
      <c r="P281" s="230">
        <f t="shared" si="192"/>
        <v>1</v>
      </c>
      <c r="Q281" s="231">
        <v>2</v>
      </c>
      <c r="R281" s="231"/>
      <c r="S281" s="15"/>
      <c r="T281" s="15"/>
      <c r="U281" s="15"/>
      <c r="V281" s="297"/>
      <c r="W281" s="96">
        <v>14</v>
      </c>
      <c r="X281" s="49" t="s">
        <v>70</v>
      </c>
      <c r="Y281" s="30" t="s">
        <v>154</v>
      </c>
    </row>
    <row r="282" spans="2:25" ht="26.25" thickBot="1" x14ac:dyDescent="0.25">
      <c r="B282" s="301"/>
      <c r="C282" s="304"/>
      <c r="D282" s="304"/>
      <c r="E282" s="304"/>
      <c r="F282" s="304"/>
      <c r="G282" s="304"/>
      <c r="H282" s="233" t="s">
        <v>189</v>
      </c>
      <c r="I282" s="164" t="s">
        <v>43</v>
      </c>
      <c r="J282" s="164"/>
      <c r="K282" s="164" t="s">
        <v>75</v>
      </c>
      <c r="L282" s="230">
        <f>M282+P282</f>
        <v>0.5</v>
      </c>
      <c r="M282" s="230">
        <f>IF(J282="m",(N282+O282)*2.5*W294/28,(N282+O282)*2*W294/28)</f>
        <v>0</v>
      </c>
      <c r="N282" s="164"/>
      <c r="O282" s="164"/>
      <c r="P282" s="227">
        <f t="shared" si="192"/>
        <v>0.5</v>
      </c>
      <c r="Q282" s="290">
        <v>1</v>
      </c>
      <c r="R282" s="290"/>
      <c r="S282" s="29"/>
      <c r="T282" s="29"/>
      <c r="U282" s="29"/>
      <c r="V282" s="298"/>
      <c r="W282" s="162">
        <v>14</v>
      </c>
      <c r="X282" s="49" t="s">
        <v>96</v>
      </c>
      <c r="Y282" s="30" t="s">
        <v>154</v>
      </c>
    </row>
    <row r="283" spans="2:25" x14ac:dyDescent="0.2">
      <c r="B283" s="299">
        <v>34</v>
      </c>
      <c r="C283" s="302" t="s">
        <v>19</v>
      </c>
      <c r="D283" s="302" t="s">
        <v>281</v>
      </c>
      <c r="E283" s="302"/>
      <c r="F283" s="302"/>
      <c r="G283" s="302" t="s">
        <v>53</v>
      </c>
      <c r="H283" s="305"/>
      <c r="I283" s="307"/>
      <c r="J283" s="309"/>
      <c r="K283" s="35">
        <v>16</v>
      </c>
      <c r="L283" s="36">
        <f>SUM(L285:L287)</f>
        <v>6.5</v>
      </c>
      <c r="M283" s="292">
        <f>SUM(M287:M287)</f>
        <v>0</v>
      </c>
      <c r="N283" s="292">
        <f>SUM(N287:N287)</f>
        <v>0</v>
      </c>
      <c r="O283" s="292">
        <f>SUM(O287:O287)</f>
        <v>0</v>
      </c>
      <c r="P283" s="292">
        <f>SUM(P287:P287)</f>
        <v>4</v>
      </c>
      <c r="Q283" s="292">
        <f>SUM(Q287:Q287)</f>
        <v>8</v>
      </c>
      <c r="R283" s="294">
        <f>SUM(R287:R287)</f>
        <v>0</v>
      </c>
      <c r="S283" s="37">
        <f>K283-L283</f>
        <v>9.5</v>
      </c>
      <c r="T283" s="175">
        <f>T284/28</f>
        <v>2.1428571428571428</v>
      </c>
      <c r="U283" s="175"/>
      <c r="V283" s="296"/>
      <c r="W283" s="178"/>
      <c r="X283" s="125"/>
      <c r="Y283" s="17"/>
    </row>
    <row r="284" spans="2:25" ht="13.5" thickBot="1" x14ac:dyDescent="0.25">
      <c r="B284" s="300"/>
      <c r="C284" s="303"/>
      <c r="D284" s="303"/>
      <c r="E284" s="303"/>
      <c r="F284" s="303"/>
      <c r="G284" s="303"/>
      <c r="H284" s="306"/>
      <c r="I284" s="308"/>
      <c r="J284" s="310"/>
      <c r="K284" s="31">
        <v>448</v>
      </c>
      <c r="L284" s="32">
        <f>L283*28</f>
        <v>182</v>
      </c>
      <c r="M284" s="293"/>
      <c r="N284" s="293"/>
      <c r="O284" s="293"/>
      <c r="P284" s="293"/>
      <c r="Q284" s="293"/>
      <c r="R284" s="295"/>
      <c r="S284" s="427">
        <f>K284-L284</f>
        <v>266</v>
      </c>
      <c r="T284" s="222">
        <f>SUM(T287:T287)</f>
        <v>60</v>
      </c>
      <c r="U284" s="99"/>
      <c r="V284" s="297"/>
      <c r="W284" s="179"/>
      <c r="X284" s="126"/>
      <c r="Y284" s="18"/>
    </row>
    <row r="285" spans="2:25" x14ac:dyDescent="0.2">
      <c r="B285" s="300"/>
      <c r="C285" s="303"/>
      <c r="D285" s="303"/>
      <c r="E285" s="303"/>
      <c r="F285" s="303"/>
      <c r="G285" s="303"/>
      <c r="H285" s="225" t="s">
        <v>84</v>
      </c>
      <c r="I285" s="226" t="s">
        <v>43</v>
      </c>
      <c r="J285" s="226"/>
      <c r="K285" s="228" t="s">
        <v>60</v>
      </c>
      <c r="L285" s="227">
        <f t="shared" ref="L285" si="196">M285+P285</f>
        <v>2</v>
      </c>
      <c r="M285" s="227">
        <f>IF(J285="m",(N285+O285)*2.5*W285/28,(N285+O285)*2*W285/28)</f>
        <v>0</v>
      </c>
      <c r="N285" s="228"/>
      <c r="O285" s="228"/>
      <c r="P285" s="227">
        <f>IF(J285="m",(Q285+R285)*1.5*W285/28,(Q285+R285)*1*W285/28)</f>
        <v>2</v>
      </c>
      <c r="Q285" s="228"/>
      <c r="R285" s="228">
        <v>4</v>
      </c>
      <c r="S285" s="34"/>
      <c r="T285" s="34"/>
      <c r="U285" s="10"/>
      <c r="V285" s="297"/>
      <c r="W285" s="223">
        <v>14</v>
      </c>
      <c r="X285" s="126" t="s">
        <v>176</v>
      </c>
      <c r="Y285" s="18" t="s">
        <v>19</v>
      </c>
    </row>
    <row r="286" spans="2:25" ht="25.5" x14ac:dyDescent="0.2">
      <c r="B286" s="300"/>
      <c r="C286" s="303"/>
      <c r="D286" s="303"/>
      <c r="E286" s="303"/>
      <c r="F286" s="303"/>
      <c r="G286" s="303"/>
      <c r="H286" s="225" t="s">
        <v>188</v>
      </c>
      <c r="I286" s="226" t="s">
        <v>43</v>
      </c>
      <c r="J286" s="226"/>
      <c r="K286" s="226" t="s">
        <v>75</v>
      </c>
      <c r="L286" s="230">
        <v>0.5</v>
      </c>
      <c r="M286" s="230">
        <v>0</v>
      </c>
      <c r="N286" s="226"/>
      <c r="O286" s="226"/>
      <c r="P286" s="227">
        <v>0.5</v>
      </c>
      <c r="Q286" s="226">
        <v>1</v>
      </c>
      <c r="R286" s="226"/>
      <c r="S286" s="15"/>
      <c r="T286" s="15"/>
      <c r="U286" s="15"/>
      <c r="V286" s="297"/>
      <c r="W286" s="223"/>
      <c r="X286" s="126" t="s">
        <v>96</v>
      </c>
      <c r="Y286" s="30" t="s">
        <v>154</v>
      </c>
    </row>
    <row r="287" spans="2:25" ht="26.25" thickBot="1" x14ac:dyDescent="0.25">
      <c r="B287" s="300"/>
      <c r="C287" s="303"/>
      <c r="D287" s="303"/>
      <c r="E287" s="303"/>
      <c r="F287" s="303"/>
      <c r="G287" s="303"/>
      <c r="H287" s="237" t="s">
        <v>188</v>
      </c>
      <c r="I287" s="228" t="s">
        <v>100</v>
      </c>
      <c r="J287" s="228"/>
      <c r="K287" s="228" t="s">
        <v>234</v>
      </c>
      <c r="L287" s="227">
        <f t="shared" ref="L287" si="197">M287+P287</f>
        <v>4</v>
      </c>
      <c r="M287" s="227">
        <f>IF(J287="m",(N287+O287)*2.5*W287/28,(N287+O287)*2*W287/28)</f>
        <v>0</v>
      </c>
      <c r="N287" s="228"/>
      <c r="O287" s="228"/>
      <c r="P287" s="227">
        <f>IF(J287="m",(Q287+R287)*1.5*W287/28,(Q287+R287)*1*W287/28)</f>
        <v>4</v>
      </c>
      <c r="Q287" s="243">
        <v>8</v>
      </c>
      <c r="R287" s="228"/>
      <c r="S287" s="152" t="s">
        <v>32</v>
      </c>
      <c r="T287" s="152">
        <v>60</v>
      </c>
      <c r="U287" s="152"/>
      <c r="V287" s="297"/>
      <c r="W287" s="179">
        <v>14</v>
      </c>
      <c r="X287" s="126" t="s">
        <v>96</v>
      </c>
      <c r="Y287" s="30" t="s">
        <v>154</v>
      </c>
    </row>
    <row r="288" spans="2:25" x14ac:dyDescent="0.2">
      <c r="B288" s="333">
        <v>35</v>
      </c>
      <c r="C288" s="328" t="s">
        <v>23</v>
      </c>
      <c r="D288" s="328" t="s">
        <v>183</v>
      </c>
      <c r="E288" s="328" t="s">
        <v>182</v>
      </c>
      <c r="F288" s="328" t="s">
        <v>136</v>
      </c>
      <c r="G288" s="328"/>
      <c r="H288" s="338"/>
      <c r="I288" s="331"/>
      <c r="J288" s="331"/>
      <c r="K288" s="207"/>
      <c r="L288" s="83"/>
      <c r="M288" s="326"/>
      <c r="N288" s="326"/>
      <c r="O288" s="326"/>
      <c r="P288" s="326"/>
      <c r="Q288" s="326"/>
      <c r="R288" s="326"/>
      <c r="S288" s="172"/>
      <c r="T288" s="172"/>
      <c r="U288" s="172"/>
      <c r="V288" s="323"/>
      <c r="W288" s="170"/>
      <c r="X288" s="431" t="s">
        <v>183</v>
      </c>
      <c r="Y288" s="321" t="s">
        <v>23</v>
      </c>
    </row>
    <row r="289" spans="2:25" x14ac:dyDescent="0.2">
      <c r="B289" s="334"/>
      <c r="C289" s="336"/>
      <c r="D289" s="336"/>
      <c r="E289" s="336"/>
      <c r="F289" s="336"/>
      <c r="G289" s="329"/>
      <c r="H289" s="339"/>
      <c r="I289" s="332"/>
      <c r="J289" s="332"/>
      <c r="K289" s="206"/>
      <c r="L289" s="205"/>
      <c r="M289" s="327"/>
      <c r="N289" s="327"/>
      <c r="O289" s="327"/>
      <c r="P289" s="327"/>
      <c r="Q289" s="327"/>
      <c r="R289" s="327"/>
      <c r="S289" s="88"/>
      <c r="T289" s="88"/>
      <c r="U289" s="10"/>
      <c r="V289" s="324"/>
      <c r="W289" s="171"/>
      <c r="X289" s="432"/>
      <c r="Y289" s="322"/>
    </row>
    <row r="290" spans="2:25" ht="13.5" thickBot="1" x14ac:dyDescent="0.25">
      <c r="B290" s="335"/>
      <c r="C290" s="337"/>
      <c r="D290" s="337"/>
      <c r="E290" s="337"/>
      <c r="F290" s="337"/>
      <c r="G290" s="330"/>
      <c r="H290" s="163"/>
      <c r="I290" s="164"/>
      <c r="J290" s="164"/>
      <c r="K290" s="164"/>
      <c r="L290" s="165"/>
      <c r="M290" s="165"/>
      <c r="N290" s="164"/>
      <c r="O290" s="164"/>
      <c r="P290" s="165"/>
      <c r="Q290" s="164"/>
      <c r="R290" s="164"/>
      <c r="S290" s="173"/>
      <c r="T290" s="173"/>
      <c r="U290" s="89"/>
      <c r="V290" s="325"/>
      <c r="W290" s="162"/>
      <c r="X290" s="432"/>
      <c r="Y290" s="322"/>
    </row>
    <row r="291" spans="2:25" x14ac:dyDescent="0.2"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38"/>
      <c r="T291" s="38"/>
      <c r="U291" s="38"/>
      <c r="W291" s="2"/>
      <c r="X291" s="2"/>
    </row>
    <row r="292" spans="2:25" x14ac:dyDescent="0.2"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2:25" x14ac:dyDescent="0.2"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2:25" x14ac:dyDescent="0.2"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2:25" x14ac:dyDescent="0.2"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2:25" x14ac:dyDescent="0.2"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2:25" x14ac:dyDescent="0.2">
      <c r="H297" s="428"/>
      <c r="I297" s="429"/>
      <c r="J297" s="429"/>
      <c r="K297" s="429"/>
      <c r="L297" s="430"/>
      <c r="M297" s="430"/>
      <c r="N297" s="429"/>
      <c r="O297" s="429"/>
      <c r="P297" s="430"/>
      <c r="Q297" s="429"/>
      <c r="R297" s="429"/>
    </row>
  </sheetData>
  <autoFilter ref="B5:Y291" xr:uid="{00000000-0009-0000-0000-000000000000}"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</autoFilter>
  <customSheetViews>
    <customSheetView guid="{0409545E-D0AE-4DD1-992C-C8297E980575}" showPageBreaks="1" fitToPage="1" printArea="1" filter="1" showAutoFilter="1" hiddenRows="1" view="pageBreakPreview" topLeftCell="E7">
      <selection activeCell="W209" sqref="W209"/>
      <rowBreaks count="8" manualBreakCount="8">
        <brk id="47" max="24" man="1"/>
        <brk id="91" max="24" man="1"/>
        <brk id="138" max="24" man="1"/>
        <brk id="177" max="24" man="1"/>
        <brk id="213" max="24" man="1"/>
        <brk id="242" max="24" man="1"/>
        <brk id="292" max="24" man="1"/>
        <brk id="301" max="24" man="1"/>
      </rowBreaks>
      <colBreaks count="1" manualBreakCount="1">
        <brk id="6" min="1" max="336" man="1"/>
      </colBreaks>
      <pageMargins left="0.31496062992126" right="0.31496062992126" top="0.59055118110236204" bottom="0.59055118110236204" header="0.31496062992126" footer="0.31496062992126"/>
      <pageSetup paperSize="9" scale="62" fitToHeight="0" orientation="landscape" r:id="rId1"/>
      <headerFooter differentFirst="1">
        <oddFooter>&amp;L&amp;"Times New Roman,Regular"Rector:
Prof.dr.ing. Dávid László&amp;C&amp;"Times New Roman,Regular"Verificat, decan:
Șef.lucr.dr.ing. Kelemen András&amp;R&amp;"Times New Roman,Regular"Întocmit, 
director departament:Șef.lucr.dr.ing. Domokos József</oddFooter>
        <firstHeader>&amp;LUNIVERSITATEA SAPIENTIA
Facultatea de Ştiinţe Tehnice şi Umaniste, TG. Mureş
Departamentul de Inginerie Electrică&amp;CSTAT DE FUNCŢIUNI ŞI DE PERSONAL DIDACTIC PENTRU ANUL UNIVERSITAR 2017-2018</firstHeader>
        <firstFooter>&amp;L&amp;"Times New Roman,Regular"Rector:
Prof.dr.ing. Dávid László&amp;C&amp;"Times New Roman,Regular"Verificat, 
decan:Șef.lucr.dr.ing. Kelemen András&amp;R&amp;"Times New Roman,Regular"Întocmit, 
director departament:Șef.lucr.dr.ing. Domokos József</firstFooter>
      </headerFooter>
      <autoFilter ref="A10:X334" xr:uid="{00000000-0000-0000-0000-000000000000}">
        <filterColumn colId="6">
          <filters>
            <filter val="Prelucrarea imaginilor (Prelucrarea digitala a imaginilor)"/>
          </filters>
        </filterColumn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</autoFilter>
    </customSheetView>
  </customSheetViews>
  <mergeCells count="586">
    <mergeCell ref="V153:V159"/>
    <mergeCell ref="R153:R154"/>
    <mergeCell ref="V160:V168"/>
    <mergeCell ref="V140:V152"/>
    <mergeCell ref="M283:M284"/>
    <mergeCell ref="N283:N284"/>
    <mergeCell ref="O283:O284"/>
    <mergeCell ref="P283:P284"/>
    <mergeCell ref="Q283:Q284"/>
    <mergeCell ref="R283:R284"/>
    <mergeCell ref="V283:V287"/>
    <mergeCell ref="V225:V231"/>
    <mergeCell ref="P225:P226"/>
    <mergeCell ref="Q225:Q226"/>
    <mergeCell ref="B283:B287"/>
    <mergeCell ref="C283:C287"/>
    <mergeCell ref="D283:D287"/>
    <mergeCell ref="E283:E287"/>
    <mergeCell ref="F283:F287"/>
    <mergeCell ref="G283:G287"/>
    <mergeCell ref="H283:H284"/>
    <mergeCell ref="I283:I284"/>
    <mergeCell ref="J283:J284"/>
    <mergeCell ref="R225:R226"/>
    <mergeCell ref="C169:C175"/>
    <mergeCell ref="B92:B98"/>
    <mergeCell ref="C92:C98"/>
    <mergeCell ref="V232:V244"/>
    <mergeCell ref="P169:P170"/>
    <mergeCell ref="Q140:Q141"/>
    <mergeCell ref="Q92:Q93"/>
    <mergeCell ref="O140:O141"/>
    <mergeCell ref="Q153:Q154"/>
    <mergeCell ref="Q160:Q161"/>
    <mergeCell ref="O121:O122"/>
    <mergeCell ref="N113:N114"/>
    <mergeCell ref="O160:O161"/>
    <mergeCell ref="P160:P161"/>
    <mergeCell ref="D99:D104"/>
    <mergeCell ref="E99:E104"/>
    <mergeCell ref="J232:J233"/>
    <mergeCell ref="R160:R161"/>
    <mergeCell ref="V130:V139"/>
    <mergeCell ref="V121:V129"/>
    <mergeCell ref="V192:V201"/>
    <mergeCell ref="R169:R170"/>
    <mergeCell ref="R202:R203"/>
    <mergeCell ref="V176:V181"/>
    <mergeCell ref="Q176:Q177"/>
    <mergeCell ref="Q192:Q193"/>
    <mergeCell ref="Q169:Q170"/>
    <mergeCell ref="V169:V175"/>
    <mergeCell ref="O169:O170"/>
    <mergeCell ref="P202:P203"/>
    <mergeCell ref="P182:P183"/>
    <mergeCell ref="R176:R177"/>
    <mergeCell ref="Q202:Q203"/>
    <mergeCell ref="Q182:Q183"/>
    <mergeCell ref="V182:V191"/>
    <mergeCell ref="R182:R183"/>
    <mergeCell ref="R192:R193"/>
    <mergeCell ref="R140:R141"/>
    <mergeCell ref="P130:P131"/>
    <mergeCell ref="P92:P93"/>
    <mergeCell ref="P85:P86"/>
    <mergeCell ref="R130:R131"/>
    <mergeCell ref="Q130:Q131"/>
    <mergeCell ref="P121:P122"/>
    <mergeCell ref="R121:R122"/>
    <mergeCell ref="N169:N170"/>
    <mergeCell ref="P105:P106"/>
    <mergeCell ref="P53:P54"/>
    <mergeCell ref="M245:M246"/>
    <mergeCell ref="M232:M233"/>
    <mergeCell ref="Q232:Q233"/>
    <mergeCell ref="O225:O226"/>
    <mergeCell ref="M192:M193"/>
    <mergeCell ref="M211:M212"/>
    <mergeCell ref="N211:N212"/>
    <mergeCell ref="O211:O212"/>
    <mergeCell ref="R99:R100"/>
    <mergeCell ref="R105:R106"/>
    <mergeCell ref="R113:R114"/>
    <mergeCell ref="Q113:Q114"/>
    <mergeCell ref="Q74:Q75"/>
    <mergeCell ref="R74:R75"/>
    <mergeCell ref="R85:R86"/>
    <mergeCell ref="R22:R23"/>
    <mergeCell ref="X5:X8"/>
    <mergeCell ref="V74:V79"/>
    <mergeCell ref="V80:V84"/>
    <mergeCell ref="W5:W8"/>
    <mergeCell ref="Q45:Q46"/>
    <mergeCell ref="R92:R93"/>
    <mergeCell ref="V92:V98"/>
    <mergeCell ref="V105:V112"/>
    <mergeCell ref="V85:V91"/>
    <mergeCell ref="R53:R54"/>
    <mergeCell ref="R39:R40"/>
    <mergeCell ref="Q35:Q36"/>
    <mergeCell ref="R80:R81"/>
    <mergeCell ref="Q39:Q40"/>
    <mergeCell ref="V39:V40"/>
    <mergeCell ref="Q69:Q70"/>
    <mergeCell ref="R69:R70"/>
    <mergeCell ref="V69:V73"/>
    <mergeCell ref="Q121:Q122"/>
    <mergeCell ref="Q85:Q86"/>
    <mergeCell ref="Y5:Y8"/>
    <mergeCell ref="V35:V38"/>
    <mergeCell ref="V45:V46"/>
    <mergeCell ref="V53:V60"/>
    <mergeCell ref="V10:V16"/>
    <mergeCell ref="V22:V28"/>
    <mergeCell ref="V17:V21"/>
    <mergeCell ref="V61:V68"/>
    <mergeCell ref="V113:V120"/>
    <mergeCell ref="R45:R46"/>
    <mergeCell ref="V99:V104"/>
    <mergeCell ref="V29:V34"/>
    <mergeCell ref="Q80:Q81"/>
    <mergeCell ref="Q29:Q30"/>
    <mergeCell ref="Q105:Q106"/>
    <mergeCell ref="Q61:Q62"/>
    <mergeCell ref="Q53:Q54"/>
    <mergeCell ref="R61:R62"/>
    <mergeCell ref="Q99:Q100"/>
    <mergeCell ref="R35:R36"/>
    <mergeCell ref="R29:R30"/>
    <mergeCell ref="V5:V8"/>
    <mergeCell ref="U6:U8"/>
    <mergeCell ref="T7:T8"/>
    <mergeCell ref="S7:S8"/>
    <mergeCell ref="P17:P18"/>
    <mergeCell ref="Q17:Q18"/>
    <mergeCell ref="R10:R11"/>
    <mergeCell ref="P22:P23"/>
    <mergeCell ref="Q22:Q23"/>
    <mergeCell ref="P35:P36"/>
    <mergeCell ref="N80:N81"/>
    <mergeCell ref="O80:O81"/>
    <mergeCell ref="M39:M40"/>
    <mergeCell ref="N39:N40"/>
    <mergeCell ref="P29:P30"/>
    <mergeCell ref="O29:O30"/>
    <mergeCell ref="O35:O36"/>
    <mergeCell ref="M29:M30"/>
    <mergeCell ref="P69:P70"/>
    <mergeCell ref="P45:P46"/>
    <mergeCell ref="P61:P62"/>
    <mergeCell ref="P74:P75"/>
    <mergeCell ref="N29:N30"/>
    <mergeCell ref="O61:O62"/>
    <mergeCell ref="P80:P81"/>
    <mergeCell ref="P39:P40"/>
    <mergeCell ref="B182:B191"/>
    <mergeCell ref="C182:C191"/>
    <mergeCell ref="B169:B175"/>
    <mergeCell ref="E92:E98"/>
    <mergeCell ref="J121:J122"/>
    <mergeCell ref="H153:H154"/>
    <mergeCell ref="F99:F104"/>
    <mergeCell ref="O39:O40"/>
    <mergeCell ref="O22:O23"/>
    <mergeCell ref="N35:N36"/>
    <mergeCell ref="M74:M75"/>
    <mergeCell ref="N74:N75"/>
    <mergeCell ref="O74:O75"/>
    <mergeCell ref="F105:F112"/>
    <mergeCell ref="O45:O46"/>
    <mergeCell ref="N45:N46"/>
    <mergeCell ref="M53:M54"/>
    <mergeCell ref="N53:N54"/>
    <mergeCell ref="O53:O54"/>
    <mergeCell ref="M85:M86"/>
    <mergeCell ref="M92:M93"/>
    <mergeCell ref="M45:M46"/>
    <mergeCell ref="N85:N86"/>
    <mergeCell ref="I99:I100"/>
    <mergeCell ref="B99:B104"/>
    <mergeCell ref="C99:C104"/>
    <mergeCell ref="C61:C68"/>
    <mergeCell ref="G92:G98"/>
    <mergeCell ref="H92:H93"/>
    <mergeCell ref="F113:F120"/>
    <mergeCell ref="C113:C120"/>
    <mergeCell ref="D113:D120"/>
    <mergeCell ref="E113:E120"/>
    <mergeCell ref="B113:B120"/>
    <mergeCell ref="B105:B112"/>
    <mergeCell ref="C105:C112"/>
    <mergeCell ref="D105:D112"/>
    <mergeCell ref="E105:E112"/>
    <mergeCell ref="D92:D98"/>
    <mergeCell ref="G113:G120"/>
    <mergeCell ref="G105:G112"/>
    <mergeCell ref="F92:F98"/>
    <mergeCell ref="G74:G79"/>
    <mergeCell ref="B80:B84"/>
    <mergeCell ref="C80:C84"/>
    <mergeCell ref="B74:B79"/>
    <mergeCell ref="B69:B73"/>
    <mergeCell ref="E80:E84"/>
    <mergeCell ref="C10:C16"/>
    <mergeCell ref="B10:B16"/>
    <mergeCell ref="C29:C34"/>
    <mergeCell ref="B29:B34"/>
    <mergeCell ref="D35:D38"/>
    <mergeCell ref="F17:F21"/>
    <mergeCell ref="C17:C21"/>
    <mergeCell ref="B17:B21"/>
    <mergeCell ref="F61:F68"/>
    <mergeCell ref="B61:B68"/>
    <mergeCell ref="D61:D68"/>
    <mergeCell ref="E61:E68"/>
    <mergeCell ref="D17:D21"/>
    <mergeCell ref="E17:E21"/>
    <mergeCell ref="B39:B44"/>
    <mergeCell ref="C39:C44"/>
    <mergeCell ref="D39:D44"/>
    <mergeCell ref="E39:E44"/>
    <mergeCell ref="F39:F44"/>
    <mergeCell ref="B53:B60"/>
    <mergeCell ref="C53:C60"/>
    <mergeCell ref="D53:D60"/>
    <mergeCell ref="E53:E60"/>
    <mergeCell ref="F53:F60"/>
    <mergeCell ref="B35:B38"/>
    <mergeCell ref="F35:F38"/>
    <mergeCell ref="B45:B52"/>
    <mergeCell ref="C45:C52"/>
    <mergeCell ref="D45:D52"/>
    <mergeCell ref="B22:B28"/>
    <mergeCell ref="C22:C28"/>
    <mergeCell ref="E22:E28"/>
    <mergeCell ref="E45:E52"/>
    <mergeCell ref="F45:F52"/>
    <mergeCell ref="C35:C38"/>
    <mergeCell ref="F29:F34"/>
    <mergeCell ref="E29:E34"/>
    <mergeCell ref="G61:G68"/>
    <mergeCell ref="F74:F79"/>
    <mergeCell ref="J61:J62"/>
    <mergeCell ref="D22:D28"/>
    <mergeCell ref="J22:J23"/>
    <mergeCell ref="D74:D79"/>
    <mergeCell ref="E74:E79"/>
    <mergeCell ref="D29:D34"/>
    <mergeCell ref="E35:E38"/>
    <mergeCell ref="J29:J30"/>
    <mergeCell ref="I29:I30"/>
    <mergeCell ref="G29:G34"/>
    <mergeCell ref="H22:H23"/>
    <mergeCell ref="F22:F28"/>
    <mergeCell ref="G35:G38"/>
    <mergeCell ref="H35:H36"/>
    <mergeCell ref="I35:I36"/>
    <mergeCell ref="H45:H46"/>
    <mergeCell ref="I45:I46"/>
    <mergeCell ref="J45:J46"/>
    <mergeCell ref="G53:G60"/>
    <mergeCell ref="G22:G28"/>
    <mergeCell ref="G39:G44"/>
    <mergeCell ref="C74:C79"/>
    <mergeCell ref="G45:G52"/>
    <mergeCell ref="B5:B8"/>
    <mergeCell ref="P7:R7"/>
    <mergeCell ref="S6:T6"/>
    <mergeCell ref="M6:R6"/>
    <mergeCell ref="M7:O7"/>
    <mergeCell ref="F10:F16"/>
    <mergeCell ref="P10:P11"/>
    <mergeCell ref="D10:D16"/>
    <mergeCell ref="E10:E16"/>
    <mergeCell ref="H74:H75"/>
    <mergeCell ref="I74:I75"/>
    <mergeCell ref="J35:J36"/>
    <mergeCell ref="J74:J75"/>
    <mergeCell ref="E5:E8"/>
    <mergeCell ref="C5:C8"/>
    <mergeCell ref="M17:M18"/>
    <mergeCell ref="R17:R18"/>
    <mergeCell ref="O17:O18"/>
    <mergeCell ref="N17:N18"/>
    <mergeCell ref="J6:J7"/>
    <mergeCell ref="Q10:Q11"/>
    <mergeCell ref="G10:G16"/>
    <mergeCell ref="F85:F91"/>
    <mergeCell ref="G80:G84"/>
    <mergeCell ref="H80:H81"/>
    <mergeCell ref="B85:B91"/>
    <mergeCell ref="C85:C91"/>
    <mergeCell ref="D85:D91"/>
    <mergeCell ref="E85:E91"/>
    <mergeCell ref="G85:G91"/>
    <mergeCell ref="D80:D84"/>
    <mergeCell ref="F80:F84"/>
    <mergeCell ref="N10:N11"/>
    <mergeCell ref="O10:O11"/>
    <mergeCell ref="I17:I18"/>
    <mergeCell ref="J17:J18"/>
    <mergeCell ref="G17:G21"/>
    <mergeCell ref="H17:H18"/>
    <mergeCell ref="G5:G8"/>
    <mergeCell ref="L5:R5"/>
    <mergeCell ref="I5:I8"/>
    <mergeCell ref="L6:L8"/>
    <mergeCell ref="D5:D8"/>
    <mergeCell ref="H5:H8"/>
    <mergeCell ref="F5:F8"/>
    <mergeCell ref="H10:H11"/>
    <mergeCell ref="K5:K8"/>
    <mergeCell ref="I10:I11"/>
    <mergeCell ref="M10:M11"/>
    <mergeCell ref="J10:J11"/>
    <mergeCell ref="H29:H30"/>
    <mergeCell ref="I22:I23"/>
    <mergeCell ref="H105:H106"/>
    <mergeCell ref="H140:H141"/>
    <mergeCell ref="N22:N23"/>
    <mergeCell ref="M22:M23"/>
    <mergeCell ref="M35:M36"/>
    <mergeCell ref="H39:H40"/>
    <mergeCell ref="I39:I40"/>
    <mergeCell ref="J39:J40"/>
    <mergeCell ref="I80:I81"/>
    <mergeCell ref="H99:H100"/>
    <mergeCell ref="I85:I86"/>
    <mergeCell ref="H121:H122"/>
    <mergeCell ref="N61:N62"/>
    <mergeCell ref="M99:M100"/>
    <mergeCell ref="M61:M62"/>
    <mergeCell ref="I61:I62"/>
    <mergeCell ref="H61:H62"/>
    <mergeCell ref="H113:H114"/>
    <mergeCell ref="J80:J81"/>
    <mergeCell ref="I92:I93"/>
    <mergeCell ref="M80:M81"/>
    <mergeCell ref="N99:N100"/>
    <mergeCell ref="M130:M131"/>
    <mergeCell ref="H85:H86"/>
    <mergeCell ref="H232:H233"/>
    <mergeCell ref="H202:H203"/>
    <mergeCell ref="G202:G210"/>
    <mergeCell ref="B225:B231"/>
    <mergeCell ref="B232:B244"/>
    <mergeCell ref="F121:F129"/>
    <mergeCell ref="F140:F152"/>
    <mergeCell ref="B130:B139"/>
    <mergeCell ref="C130:C139"/>
    <mergeCell ref="D130:D139"/>
    <mergeCell ref="E130:E139"/>
    <mergeCell ref="B140:B152"/>
    <mergeCell ref="B160:B168"/>
    <mergeCell ref="C160:C168"/>
    <mergeCell ref="B121:B129"/>
    <mergeCell ref="C121:C129"/>
    <mergeCell ref="B202:B210"/>
    <mergeCell ref="C202:C210"/>
    <mergeCell ref="C153:C159"/>
    <mergeCell ref="E169:E175"/>
    <mergeCell ref="F169:F175"/>
    <mergeCell ref="G169:G175"/>
    <mergeCell ref="F160:F168"/>
    <mergeCell ref="H130:H131"/>
    <mergeCell ref="O92:O93"/>
    <mergeCell ref="O130:O131"/>
    <mergeCell ref="N121:N122"/>
    <mergeCell ref="C140:C152"/>
    <mergeCell ref="N140:N141"/>
    <mergeCell ref="N130:N131"/>
    <mergeCell ref="J153:J154"/>
    <mergeCell ref="N69:N70"/>
    <mergeCell ref="O69:O70"/>
    <mergeCell ref="N153:N154"/>
    <mergeCell ref="C69:C73"/>
    <mergeCell ref="D69:D73"/>
    <mergeCell ref="E69:E73"/>
    <mergeCell ref="F69:F73"/>
    <mergeCell ref="G69:G73"/>
    <mergeCell ref="H69:H70"/>
    <mergeCell ref="I69:I70"/>
    <mergeCell ref="J69:J70"/>
    <mergeCell ref="G130:G139"/>
    <mergeCell ref="G153:G159"/>
    <mergeCell ref="G140:G152"/>
    <mergeCell ref="F130:F139"/>
    <mergeCell ref="M121:M122"/>
    <mergeCell ref="J85:J86"/>
    <mergeCell ref="N225:N226"/>
    <mergeCell ref="P211:P212"/>
    <mergeCell ref="Q211:Q212"/>
    <mergeCell ref="R211:R212"/>
    <mergeCell ref="V211:V224"/>
    <mergeCell ref="O192:O193"/>
    <mergeCell ref="M225:M226"/>
    <mergeCell ref="D121:D129"/>
    <mergeCell ref="E121:E129"/>
    <mergeCell ref="D153:D159"/>
    <mergeCell ref="E153:E159"/>
    <mergeCell ref="D176:D181"/>
    <mergeCell ref="E176:E181"/>
    <mergeCell ref="H176:H177"/>
    <mergeCell ref="D169:D175"/>
    <mergeCell ref="G160:G168"/>
    <mergeCell ref="F176:F181"/>
    <mergeCell ref="G176:G181"/>
    <mergeCell ref="D160:D168"/>
    <mergeCell ref="E160:E168"/>
    <mergeCell ref="I176:I177"/>
    <mergeCell ref="I169:I170"/>
    <mergeCell ref="H192:H193"/>
    <mergeCell ref="I182:I183"/>
    <mergeCell ref="E182:E191"/>
    <mergeCell ref="D140:D152"/>
    <mergeCell ref="E140:E152"/>
    <mergeCell ref="M140:M141"/>
    <mergeCell ref="M202:M203"/>
    <mergeCell ref="N192:N193"/>
    <mergeCell ref="P192:P193"/>
    <mergeCell ref="O202:O203"/>
    <mergeCell ref="J99:J100"/>
    <mergeCell ref="I192:I193"/>
    <mergeCell ref="G99:G104"/>
    <mergeCell ref="F153:F159"/>
    <mergeCell ref="H169:H170"/>
    <mergeCell ref="H160:H161"/>
    <mergeCell ref="P99:P100"/>
    <mergeCell ref="P153:P154"/>
    <mergeCell ref="P140:P141"/>
    <mergeCell ref="P113:P114"/>
    <mergeCell ref="O99:O100"/>
    <mergeCell ref="O113:O114"/>
    <mergeCell ref="O105:O106"/>
    <mergeCell ref="F192:F201"/>
    <mergeCell ref="F182:F191"/>
    <mergeCell ref="J202:J203"/>
    <mergeCell ref="J192:J193"/>
    <mergeCell ref="D211:D224"/>
    <mergeCell ref="D192:D201"/>
    <mergeCell ref="D202:D210"/>
    <mergeCell ref="D182:D191"/>
    <mergeCell ref="O85:O86"/>
    <mergeCell ref="N92:N93"/>
    <mergeCell ref="N105:N106"/>
    <mergeCell ref="J140:J141"/>
    <mergeCell ref="I121:I122"/>
    <mergeCell ref="I140:I141"/>
    <mergeCell ref="N160:N161"/>
    <mergeCell ref="J105:J106"/>
    <mergeCell ref="M105:M106"/>
    <mergeCell ref="M113:M114"/>
    <mergeCell ref="I113:I114"/>
    <mergeCell ref="J113:J114"/>
    <mergeCell ref="I160:I161"/>
    <mergeCell ref="J160:J161"/>
    <mergeCell ref="M160:M161"/>
    <mergeCell ref="J92:J93"/>
    <mergeCell ref="O176:O177"/>
    <mergeCell ref="J176:J177"/>
    <mergeCell ref="O182:O183"/>
    <mergeCell ref="N232:N233"/>
    <mergeCell ref="C245:C259"/>
    <mergeCell ref="B245:B259"/>
    <mergeCell ref="F245:F259"/>
    <mergeCell ref="P176:P177"/>
    <mergeCell ref="M176:M177"/>
    <mergeCell ref="N176:N177"/>
    <mergeCell ref="C232:C244"/>
    <mergeCell ref="D232:D244"/>
    <mergeCell ref="C225:C231"/>
    <mergeCell ref="D225:D231"/>
    <mergeCell ref="E225:E231"/>
    <mergeCell ref="F225:F231"/>
    <mergeCell ref="F232:F244"/>
    <mergeCell ref="G232:G244"/>
    <mergeCell ref="G225:G231"/>
    <mergeCell ref="E232:E244"/>
    <mergeCell ref="E245:E259"/>
    <mergeCell ref="E211:E224"/>
    <mergeCell ref="F211:F224"/>
    <mergeCell ref="G211:G224"/>
    <mergeCell ref="H211:H212"/>
    <mergeCell ref="I211:I212"/>
    <mergeCell ref="J211:J212"/>
    <mergeCell ref="AG7:AI7"/>
    <mergeCell ref="G245:G259"/>
    <mergeCell ref="J182:J183"/>
    <mergeCell ref="M182:M183"/>
    <mergeCell ref="N202:N203"/>
    <mergeCell ref="M153:M154"/>
    <mergeCell ref="O153:O154"/>
    <mergeCell ref="Y202:Y210"/>
    <mergeCell ref="I225:I226"/>
    <mergeCell ref="J225:J226"/>
    <mergeCell ref="H53:H54"/>
    <mergeCell ref="I53:I54"/>
    <mergeCell ref="J53:J54"/>
    <mergeCell ref="I105:I106"/>
    <mergeCell ref="I232:I233"/>
    <mergeCell ref="P232:P233"/>
    <mergeCell ref="I202:I203"/>
    <mergeCell ref="R232:R233"/>
    <mergeCell ref="G121:G129"/>
    <mergeCell ref="J130:J131"/>
    <mergeCell ref="I130:I131"/>
    <mergeCell ref="I153:I154"/>
    <mergeCell ref="O232:O233"/>
    <mergeCell ref="M69:M70"/>
    <mergeCell ref="G288:G290"/>
    <mergeCell ref="J288:J289"/>
    <mergeCell ref="B288:B290"/>
    <mergeCell ref="C288:C290"/>
    <mergeCell ref="D288:D290"/>
    <mergeCell ref="E288:E290"/>
    <mergeCell ref="F288:F290"/>
    <mergeCell ref="R288:R289"/>
    <mergeCell ref="H288:H289"/>
    <mergeCell ref="I288:I289"/>
    <mergeCell ref="M288:M289"/>
    <mergeCell ref="N288:N289"/>
    <mergeCell ref="J260:J261"/>
    <mergeCell ref="I245:I246"/>
    <mergeCell ref="J245:J246"/>
    <mergeCell ref="X288:X290"/>
    <mergeCell ref="Y288:Y290"/>
    <mergeCell ref="V288:V290"/>
    <mergeCell ref="P288:P289"/>
    <mergeCell ref="Q288:Q289"/>
    <mergeCell ref="O288:O289"/>
    <mergeCell ref="V245:V259"/>
    <mergeCell ref="O245:O246"/>
    <mergeCell ref="P245:P246"/>
    <mergeCell ref="Q245:Q246"/>
    <mergeCell ref="R245:R246"/>
    <mergeCell ref="Q260:Q261"/>
    <mergeCell ref="R260:R261"/>
    <mergeCell ref="V260:V268"/>
    <mergeCell ref="B153:B159"/>
    <mergeCell ref="B176:B181"/>
    <mergeCell ref="C176:C181"/>
    <mergeCell ref="B211:B224"/>
    <mergeCell ref="C211:C224"/>
    <mergeCell ref="M260:M261"/>
    <mergeCell ref="N260:N261"/>
    <mergeCell ref="O260:O261"/>
    <mergeCell ref="P260:P261"/>
    <mergeCell ref="B192:B201"/>
    <mergeCell ref="C192:C201"/>
    <mergeCell ref="E202:E210"/>
    <mergeCell ref="F202:F210"/>
    <mergeCell ref="J169:J170"/>
    <mergeCell ref="N182:N183"/>
    <mergeCell ref="H245:H246"/>
    <mergeCell ref="M169:M170"/>
    <mergeCell ref="N245:N246"/>
    <mergeCell ref="H225:H226"/>
    <mergeCell ref="G192:G201"/>
    <mergeCell ref="G182:G191"/>
    <mergeCell ref="H182:H183"/>
    <mergeCell ref="D245:D259"/>
    <mergeCell ref="E192:E201"/>
    <mergeCell ref="M269:M270"/>
    <mergeCell ref="N269:N270"/>
    <mergeCell ref="O269:O270"/>
    <mergeCell ref="P269:P270"/>
    <mergeCell ref="Q269:Q270"/>
    <mergeCell ref="R269:R270"/>
    <mergeCell ref="V269:V282"/>
    <mergeCell ref="B260:B268"/>
    <mergeCell ref="B269:B282"/>
    <mergeCell ref="C269:C282"/>
    <mergeCell ref="D269:D282"/>
    <mergeCell ref="E269:E282"/>
    <mergeCell ref="F269:F282"/>
    <mergeCell ref="G269:G282"/>
    <mergeCell ref="H269:H270"/>
    <mergeCell ref="I269:I270"/>
    <mergeCell ref="J269:J270"/>
    <mergeCell ref="C260:C268"/>
    <mergeCell ref="D260:D268"/>
    <mergeCell ref="E260:E268"/>
    <mergeCell ref="F260:F268"/>
    <mergeCell ref="G260:G268"/>
    <mergeCell ref="H260:H261"/>
    <mergeCell ref="I260:I261"/>
  </mergeCells>
  <phoneticPr fontId="3" type="noConversion"/>
  <pageMargins left="0.31496062992126" right="0.31496062992126" top="0.59055118110236204" bottom="0.59055118110236204" header="0.31496062992126" footer="0.31496062992126"/>
  <pageSetup paperSize="9" scale="68" fitToHeight="0" orientation="landscape" r:id="rId2"/>
  <headerFooter differentFirst="1">
    <oddFooter>&amp;L&amp;"Times New Roman,Regular"Rector:
Prof.dr.ing. Dávid László&amp;C&amp;"Times New Roman,Regular"Verificat, decan:
Șef.lucr.dr.ing. Kelemen András&amp;R&amp;"Times New Roman,Regular"Întocmit, 
director departament:Șef.lucr.dr.ing. Domokos József</oddFooter>
    <firstHeader>&amp;LUniversitatea „Sapientia” din municipiul Cluj-Napoca
Facultatea de Ştiinţe Tehnice şi Umaniste din Târgu Mureș
Departamentul de Inginerie Electrică&amp;CSTAT DE FUNCŢIUNI ŞI DE PERSONAL DIDACTIC PENTRU ANUL UNIVERSITAR 2018-2019</firstHeader>
    <firstFooter>&amp;L&amp;"Times New Roman,Regular"Rector:
Prof.dr.ing. Dávid László&amp;C&amp;"Times New Roman,Regular"Verificat, 
decan:Șef.lucr.dr.ing. Kelemen András&amp;R&amp;"Times New Roman,Regular"Întocmit, 
director departament:Șef.lucr.dr.ing. Domokos József</firstFooter>
  </headerFooter>
  <rowBreaks count="9" manualBreakCount="9">
    <brk id="28" max="22" man="1"/>
    <brk id="52" max="22" man="1"/>
    <brk id="98" max="22" man="1"/>
    <brk id="120" max="22" man="1"/>
    <brk id="152" max="22" man="1"/>
    <brk id="181" max="22" man="1"/>
    <brk id="201" max="22" man="1"/>
    <brk id="224" max="22" man="1"/>
    <brk id="290" min="1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4:I12"/>
  <sheetViews>
    <sheetView workbookViewId="0">
      <selection activeCell="H8" sqref="H8"/>
    </sheetView>
  </sheetViews>
  <sheetFormatPr defaultRowHeight="15" x14ac:dyDescent="0.25"/>
  <sheetData>
    <row r="4" spans="4:9" ht="15.75" thickBot="1" x14ac:dyDescent="0.3"/>
    <row r="5" spans="4:9" ht="15.75" thickBot="1" x14ac:dyDescent="0.3">
      <c r="D5" s="54"/>
      <c r="E5" s="55"/>
      <c r="F5" s="56" t="s">
        <v>157</v>
      </c>
      <c r="G5" s="57" t="s">
        <v>156</v>
      </c>
      <c r="H5" s="58" t="s">
        <v>158</v>
      </c>
    </row>
    <row r="6" spans="4:9" ht="15.75" thickBot="1" x14ac:dyDescent="0.3">
      <c r="D6" s="54" t="s">
        <v>159</v>
      </c>
      <c r="E6" s="55"/>
      <c r="F6" s="67">
        <v>17.977801049773777</v>
      </c>
      <c r="G6" s="68">
        <v>14.252982297737283</v>
      </c>
      <c r="H6" s="69">
        <v>20.330389433612162</v>
      </c>
    </row>
    <row r="7" spans="4:9" x14ac:dyDescent="0.25">
      <c r="D7" s="59" t="s">
        <v>160</v>
      </c>
      <c r="E7" s="60"/>
      <c r="F7" s="70">
        <v>12.613636363636363</v>
      </c>
      <c r="G7" s="71">
        <v>10.993686868686867</v>
      </c>
      <c r="H7" s="72">
        <v>14.285353535353535</v>
      </c>
    </row>
    <row r="8" spans="4:9" ht="15.75" thickBot="1" x14ac:dyDescent="0.3">
      <c r="D8" s="63"/>
      <c r="E8" s="64"/>
      <c r="F8" s="73">
        <v>70.162286971103654</v>
      </c>
      <c r="G8" s="74">
        <v>77.132537170358773</v>
      </c>
      <c r="H8" s="75">
        <v>70.266010309352993</v>
      </c>
      <c r="I8" t="s">
        <v>163</v>
      </c>
    </row>
    <row r="9" spans="4:9" x14ac:dyDescent="0.25">
      <c r="D9" s="65" t="s">
        <v>161</v>
      </c>
      <c r="E9" s="66"/>
      <c r="F9" s="76">
        <v>5.75</v>
      </c>
      <c r="G9" s="77">
        <v>3.9027777777777777</v>
      </c>
      <c r="H9" s="78">
        <v>6.1944444444444446</v>
      </c>
    </row>
    <row r="10" spans="4:9" ht="15.75" thickBot="1" x14ac:dyDescent="0.3">
      <c r="D10" s="61"/>
      <c r="E10" s="62"/>
      <c r="F10" s="79">
        <v>45.585585585585584</v>
      </c>
      <c r="G10" s="80">
        <v>35.500172275180894</v>
      </c>
      <c r="H10" s="81">
        <v>43.362206116316074</v>
      </c>
      <c r="I10" t="s">
        <v>163</v>
      </c>
    </row>
    <row r="11" spans="4:9" x14ac:dyDescent="0.25">
      <c r="D11" s="59" t="s">
        <v>162</v>
      </c>
      <c r="E11" s="60"/>
      <c r="F11" s="70">
        <v>6.8636363636363633</v>
      </c>
      <c r="G11" s="71">
        <v>7.0909090909090899</v>
      </c>
      <c r="H11" s="72">
        <v>8.0909090909090917</v>
      </c>
    </row>
    <row r="12" spans="4:9" ht="15.75" thickBot="1" x14ac:dyDescent="0.3">
      <c r="D12" s="61"/>
      <c r="E12" s="62"/>
      <c r="F12" s="79">
        <v>54.414414414414416</v>
      </c>
      <c r="G12" s="80">
        <v>64.499827724819113</v>
      </c>
      <c r="H12" s="81">
        <v>56.637793883683933</v>
      </c>
      <c r="I12" t="s">
        <v>163</v>
      </c>
    </row>
  </sheetData>
  <customSheetViews>
    <customSheetView guid="{0409545E-D0AE-4DD1-992C-C8297E980575}">
      <selection activeCell="H8" sqref="H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Allaskeret_2019-2020</vt:lpstr>
      <vt:lpstr>Sheet1</vt:lpstr>
      <vt:lpstr>'Allaskeret_2019-2020'!Print_Area</vt:lpstr>
    </vt:vector>
  </TitlesOfParts>
  <Company>Sapientia EMTE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Adorján Piroska</dc:creator>
  <cp:lastModifiedBy>Domi</cp:lastModifiedBy>
  <cp:lastPrinted>2019-07-21T08:39:29Z</cp:lastPrinted>
  <dcterms:created xsi:type="dcterms:W3CDTF">2008-11-14T11:58:51Z</dcterms:created>
  <dcterms:modified xsi:type="dcterms:W3CDTF">2019-07-31T06:11:56Z</dcterms:modified>
</cp:coreProperties>
</file>